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490" windowHeight="11640" tabRatio="820" activeTab="4"/>
  </bookViews>
  <sheets>
    <sheet name="Exhibit 1" sheetId="7" r:id="rId1"/>
    <sheet name="Exhibit 2 " sheetId="5" r:id="rId2"/>
    <sheet name="Exhibit 3" sheetId="20" r:id="rId3"/>
    <sheet name="Exhibit 4" sheetId="22" r:id="rId4"/>
    <sheet name="Exhibit 5" sheetId="21" r:id="rId5"/>
    <sheet name="DCF" sheetId="23" r:id="rId6"/>
  </sheets>
  <calcPr calcId="125725"/>
</workbook>
</file>

<file path=xl/calcChain.xml><?xml version="1.0" encoding="utf-8"?>
<calcChain xmlns="http://schemas.openxmlformats.org/spreadsheetml/2006/main">
  <c r="C37" i="23"/>
  <c r="C36"/>
  <c r="E3"/>
  <c r="F3" s="1"/>
  <c r="G3" s="1"/>
  <c r="H3" s="1"/>
  <c r="I3" s="1"/>
  <c r="J3" s="1"/>
  <c r="K3" s="1"/>
  <c r="L3" s="1"/>
  <c r="M3" s="1"/>
  <c r="B20" i="7"/>
  <c r="B24" s="1"/>
  <c r="B33" s="1"/>
  <c r="B32"/>
  <c r="B10"/>
  <c r="B13" s="1"/>
  <c r="B13" i="5"/>
  <c r="B15" s="1"/>
  <c r="B19" s="1"/>
  <c r="B23" s="1"/>
  <c r="M12" i="22"/>
  <c r="L12"/>
  <c r="K12"/>
  <c r="J12"/>
  <c r="I12"/>
  <c r="H12"/>
  <c r="G12"/>
  <c r="F12"/>
  <c r="E12"/>
  <c r="D12"/>
  <c r="M14"/>
  <c r="L14"/>
  <c r="K14"/>
  <c r="J14"/>
  <c r="I14"/>
  <c r="H14"/>
  <c r="G14"/>
  <c r="F14"/>
  <c r="E14"/>
  <c r="D14"/>
  <c r="E3"/>
  <c r="F3" s="1"/>
  <c r="G3" s="1"/>
  <c r="H3" s="1"/>
  <c r="I3" s="1"/>
  <c r="J3" s="1"/>
  <c r="K3" s="1"/>
  <c r="L3" s="1"/>
  <c r="M3" s="1"/>
  <c r="C12" i="21"/>
  <c r="C14"/>
  <c r="D47" s="1"/>
  <c r="D21"/>
  <c r="D26" s="1"/>
  <c r="E21"/>
  <c r="E26"/>
  <c r="E27" s="1"/>
  <c r="E28" s="1"/>
  <c r="F21"/>
  <c r="F26" s="1"/>
  <c r="G21"/>
  <c r="G26"/>
  <c r="G27" s="1"/>
  <c r="G28" s="1"/>
  <c r="H21"/>
  <c r="H26" s="1"/>
  <c r="I21"/>
  <c r="I26"/>
  <c r="I27" s="1"/>
  <c r="I28" s="1"/>
  <c r="J21"/>
  <c r="J26" s="1"/>
  <c r="K21"/>
  <c r="K26"/>
  <c r="K27" s="1"/>
  <c r="K28" s="1"/>
  <c r="L21"/>
  <c r="L26" s="1"/>
  <c r="M21"/>
  <c r="M26"/>
  <c r="M27" s="1"/>
  <c r="M28" s="1"/>
  <c r="M41"/>
  <c r="L41"/>
  <c r="K41"/>
  <c r="J41"/>
  <c r="I41"/>
  <c r="H41"/>
  <c r="G41"/>
  <c r="F41"/>
  <c r="E41"/>
  <c r="D41"/>
  <c r="D34"/>
  <c r="D36"/>
  <c r="D42" s="1"/>
  <c r="E34"/>
  <c r="E36" s="1"/>
  <c r="E42" s="1"/>
  <c r="N41"/>
  <c r="N40"/>
  <c r="N39"/>
  <c r="N38"/>
  <c r="N37"/>
  <c r="E32"/>
  <c r="F32" s="1"/>
  <c r="G32" s="1"/>
  <c r="H32" s="1"/>
  <c r="I32" s="1"/>
  <c r="J32" s="1"/>
  <c r="K32" s="1"/>
  <c r="L32" s="1"/>
  <c r="M32" s="1"/>
  <c r="N22"/>
  <c r="N21"/>
  <c r="N20"/>
  <c r="N19"/>
  <c r="N18"/>
  <c r="E16"/>
  <c r="F16" s="1"/>
  <c r="G16" s="1"/>
  <c r="H16" s="1"/>
  <c r="I16" s="1"/>
  <c r="J16" s="1"/>
  <c r="K16" s="1"/>
  <c r="L16" s="1"/>
  <c r="M16" s="1"/>
  <c r="D7"/>
  <c r="E7"/>
  <c r="F7" s="1"/>
  <c r="G7" s="1"/>
  <c r="H7" s="1"/>
  <c r="I7" s="1"/>
  <c r="J7" s="1"/>
  <c r="K7" s="1"/>
  <c r="L7" s="1"/>
  <c r="M7" s="1"/>
  <c r="L27" l="1"/>
  <c r="L28" s="1"/>
  <c r="H27"/>
  <c r="H28" s="1"/>
  <c r="D27"/>
  <c r="N26"/>
  <c r="J27"/>
  <c r="J28" s="1"/>
  <c r="F27"/>
  <c r="F28" s="1"/>
  <c r="F34"/>
  <c r="F36" l="1"/>
  <c r="G34"/>
  <c r="N27"/>
  <c r="D28"/>
  <c r="F42" l="1"/>
  <c r="D29"/>
  <c r="N28"/>
  <c r="D52" s="1"/>
  <c r="G36"/>
  <c r="G42" s="1"/>
  <c r="H34"/>
  <c r="E29" l="1"/>
  <c r="D46"/>
  <c r="H36"/>
  <c r="H42" s="1"/>
  <c r="I34"/>
  <c r="F29" l="1"/>
  <c r="E46"/>
  <c r="I36"/>
  <c r="J34"/>
  <c r="I42" l="1"/>
  <c r="G29"/>
  <c r="F46"/>
  <c r="J36"/>
  <c r="J42" s="1"/>
  <c r="K34"/>
  <c r="K36" l="1"/>
  <c r="K42" s="1"/>
  <c r="L34"/>
  <c r="H29"/>
  <c r="G46"/>
  <c r="I29" l="1"/>
  <c r="H46"/>
  <c r="L36"/>
  <c r="L42" s="1"/>
  <c r="M34"/>
  <c r="M36" s="1"/>
  <c r="M42" l="1"/>
  <c r="N42" s="1"/>
  <c r="D53" s="1"/>
  <c r="D54" s="1"/>
  <c r="N36"/>
  <c r="J29"/>
  <c r="I46"/>
  <c r="K29" l="1"/>
  <c r="J46"/>
  <c r="L29" l="1"/>
  <c r="K46"/>
  <c r="M29" l="1"/>
  <c r="M46" s="1"/>
  <c r="D48" s="1"/>
  <c r="L46"/>
</calcChain>
</file>

<file path=xl/sharedStrings.xml><?xml version="1.0" encoding="utf-8"?>
<sst xmlns="http://schemas.openxmlformats.org/spreadsheetml/2006/main" count="180" uniqueCount="155">
  <si>
    <t>Sales</t>
  </si>
  <si>
    <t xml:space="preserve"> $ million</t>
  </si>
  <si>
    <t>million</t>
  </si>
  <si>
    <t>Pro-forma</t>
  </si>
  <si>
    <t>Net Income</t>
  </si>
  <si>
    <t>Earnings before Taxes</t>
  </si>
  <si>
    <t>Project Name:</t>
  </si>
  <si>
    <t>Energy Gel</t>
  </si>
  <si>
    <t>Land</t>
  </si>
  <si>
    <t>Buildings</t>
  </si>
  <si>
    <t>Machinery and Equipment</t>
  </si>
  <si>
    <t>Less: Salvage Value</t>
  </si>
  <si>
    <t>Total Project Cost</t>
  </si>
  <si>
    <t>Project Request Detail ($ million)</t>
  </si>
  <si>
    <t>Invested Capital ($ million)</t>
  </si>
  <si>
    <t xml:space="preserve">Less: Cumulative Depreciation </t>
  </si>
  <si>
    <t>Invested Capital</t>
  </si>
  <si>
    <t>10-Yr Avg</t>
  </si>
  <si>
    <t>Cash</t>
  </si>
  <si>
    <t xml:space="preserve">Receivables </t>
  </si>
  <si>
    <t>Inventories</t>
  </si>
  <si>
    <t>Accounts Payable</t>
  </si>
  <si>
    <t>Total Working Capital</t>
  </si>
  <si>
    <t>Profit and Loss Pro-Forma</t>
  </si>
  <si>
    <t>Units (million)</t>
  </si>
  <si>
    <t xml:space="preserve"> - Selling Expenses</t>
  </si>
  <si>
    <t xml:space="preserve"> - General and Administrative Expenses</t>
  </si>
  <si>
    <t xml:space="preserve"> - Taxes</t>
  </si>
  <si>
    <t xml:space="preserve">Sales </t>
  </si>
  <si>
    <t>Gross Profit</t>
  </si>
  <si>
    <t xml:space="preserve"> - Advertising Expense</t>
  </si>
  <si>
    <t xml:space="preserve"> - Selling Expense</t>
  </si>
  <si>
    <t xml:space="preserve"> - General and Administrative Expense</t>
  </si>
  <si>
    <t xml:space="preserve"> - R&amp;D and Market Research Expense</t>
  </si>
  <si>
    <t>Cumulative Net Income</t>
  </si>
  <si>
    <t>Payback Years from Operational Date</t>
  </si>
  <si>
    <t>Project Operational Date:</t>
  </si>
  <si>
    <t xml:space="preserve">Number of Full Years to Pay Back </t>
  </si>
  <si>
    <t>Payback Help Calculation</t>
  </si>
  <si>
    <t>Return on Invested Capital (ROIC) - 10-Year Average</t>
  </si>
  <si>
    <t>June 2001</t>
  </si>
  <si>
    <t>Project Start Date:</t>
  </si>
  <si>
    <t xml:space="preserve">Total Invested Capital </t>
  </si>
  <si>
    <t>Net income</t>
  </si>
  <si>
    <t>Costs and expenses:</t>
  </si>
  <si>
    <t>Cost of goods sold</t>
  </si>
  <si>
    <t>SG&amp;A</t>
  </si>
  <si>
    <t>Interest, net</t>
  </si>
  <si>
    <t>Unusual items</t>
  </si>
  <si>
    <t>Total costs and expenses</t>
  </si>
  <si>
    <t>Income before taxes</t>
  </si>
  <si>
    <t>Income taxes</t>
  </si>
  <si>
    <t>Average number of common shares</t>
  </si>
  <si>
    <t>Earnings per share of common stock, $</t>
  </si>
  <si>
    <t>Month</t>
  </si>
  <si>
    <t>Low</t>
  </si>
  <si>
    <t>High</t>
  </si>
  <si>
    <t>Close</t>
  </si>
  <si>
    <t>May</t>
  </si>
  <si>
    <t>June</t>
  </si>
  <si>
    <t>July</t>
  </si>
  <si>
    <t>August</t>
  </si>
  <si>
    <t>September</t>
  </si>
  <si>
    <t>Assets</t>
  </si>
  <si>
    <t>Cash and cash equivalents</t>
  </si>
  <si>
    <t>Receivables, less allowances for doubtful accounts</t>
  </si>
  <si>
    <t>Prepaid expenses and other current assets</t>
  </si>
  <si>
    <t>Total current assets</t>
  </si>
  <si>
    <t>Land, buildings, equipment (at cost, less depreciation)</t>
  </si>
  <si>
    <t>Intangible assets</t>
  </si>
  <si>
    <t>Total assets</t>
  </si>
  <si>
    <t>Liabilities and Stockholder' Equity</t>
  </si>
  <si>
    <t>Notes payable</t>
  </si>
  <si>
    <t>Accounts payable</t>
  </si>
  <si>
    <t>Current portion of long-term debt</t>
  </si>
  <si>
    <t>Other current liabilities</t>
  </si>
  <si>
    <t>Current Liabilities</t>
  </si>
  <si>
    <t>Long-term debt</t>
  </si>
  <si>
    <t>Deferred income taxes</t>
  </si>
  <si>
    <t>Other noncurrent liabilities</t>
  </si>
  <si>
    <t>Total liabilities</t>
  </si>
  <si>
    <t>Stockholders' equity</t>
  </si>
  <si>
    <t>Preferred stock issued</t>
  </si>
  <si>
    <t>Common stock issued</t>
  </si>
  <si>
    <t>Retained earnings</t>
  </si>
  <si>
    <t>Less common stock in treasury, at cost</t>
  </si>
  <si>
    <t>Deferred compensation</t>
  </si>
  <si>
    <t>Accumulated other comprehensive income (loss)</t>
  </si>
  <si>
    <t>Total stockholders' equity</t>
  </si>
  <si>
    <t>Total liabilities and stockholders' equity</t>
  </si>
  <si>
    <r>
      <t>Units</t>
    </r>
    <r>
      <rPr>
        <vertAlign val="superscript"/>
        <sz val="10"/>
        <rFont val="Arial"/>
        <family val="2"/>
      </rPr>
      <t xml:space="preserve"> 1)</t>
    </r>
  </si>
  <si>
    <t>Invested Capital in Fixed Assets</t>
  </si>
  <si>
    <t>ROIC</t>
  </si>
  <si>
    <t>Hurdle Rate</t>
  </si>
  <si>
    <t xml:space="preserve"> - Taxes (35%)</t>
  </si>
  <si>
    <t>Project Costs</t>
  </si>
  <si>
    <t>Debt Rating (HPC)</t>
  </si>
  <si>
    <t>AA</t>
  </si>
  <si>
    <t>90-Day Treasury Bills</t>
  </si>
  <si>
    <t>One-Year Treasury Bonds</t>
  </si>
  <si>
    <t>Five-Year Treasury Bonds</t>
  </si>
  <si>
    <t>Ten-Year Treasury Bonds</t>
  </si>
  <si>
    <t>Thirty-Year Treasury Bonds</t>
  </si>
  <si>
    <t>Ten-Year AA Corporate Bonds</t>
  </si>
  <si>
    <t>Ten-Year A Corporate Bonds</t>
  </si>
  <si>
    <t>Short and Long-Term Bond Rates</t>
  </si>
  <si>
    <t>ß (HPC)</t>
  </si>
  <si>
    <r>
      <t>1)</t>
    </r>
    <r>
      <rPr>
        <sz val="10"/>
        <rFont val="Arial"/>
        <family val="2"/>
      </rPr>
      <t xml:space="preserve"> Unit sales do not account for potential 10% cannibalization as discussed by Mark Leiter.</t>
    </r>
  </si>
  <si>
    <t xml:space="preserve"> - Cost of Goods Sold (incl. Dep)</t>
  </si>
  <si>
    <t xml:space="preserve">  Subtotal</t>
  </si>
  <si>
    <t xml:space="preserve">                Fiscal Year Ended December 31, 1999 ($ millions)</t>
  </si>
  <si>
    <r>
      <t>Exhibit 1</t>
    </r>
    <r>
      <rPr>
        <sz val="14"/>
        <rFont val="Arial"/>
        <family val="2"/>
      </rPr>
      <t xml:space="preserve">: Consolidated Balance Sheet of High Performance Corporation, </t>
    </r>
  </si>
  <si>
    <r>
      <t>Exhibit 2</t>
    </r>
    <r>
      <rPr>
        <sz val="14"/>
        <rFont val="Arial"/>
        <family val="2"/>
      </rPr>
      <t>: Consolidated Income Statement of High Performance Corporation</t>
    </r>
  </si>
  <si>
    <r>
      <t xml:space="preserve">Exhibit 3: </t>
    </r>
    <r>
      <rPr>
        <sz val="14"/>
        <rFont val="Arial"/>
        <family val="2"/>
      </rPr>
      <t>Common Stock Prices of High Performance Corporation and Selected Market Data (October, 2000)</t>
    </r>
  </si>
  <si>
    <r>
      <t xml:space="preserve">Exhibit 4: </t>
    </r>
    <r>
      <rPr>
        <sz val="14"/>
        <rFont val="Arial"/>
        <family val="2"/>
      </rPr>
      <t>Historical Performance and Pro-Forma Performance of the Energy Bar Business, 1996 - 2005 (as of June 2000)</t>
    </r>
  </si>
  <si>
    <t>Jan 2001</t>
  </si>
  <si>
    <r>
      <t xml:space="preserve">Exhibit 5: </t>
    </r>
    <r>
      <rPr>
        <sz val="14"/>
        <rFont val="Arial"/>
        <family val="2"/>
      </rPr>
      <t>HPC Financial Evaluation Form - Energy Gel Project [$ million]</t>
    </r>
  </si>
  <si>
    <t>Cash Flow Pro Forma</t>
  </si>
  <si>
    <t>Revenues</t>
  </si>
  <si>
    <t xml:space="preserve">     Units</t>
  </si>
  <si>
    <t xml:space="preserve">     Price/unit</t>
  </si>
  <si>
    <t xml:space="preserve">     Total</t>
  </si>
  <si>
    <t>Costs</t>
  </si>
  <si>
    <t xml:space="preserve"> - CGS (w/out depreciation)</t>
  </si>
  <si>
    <t xml:space="preserve"> - Depreciation (buildings)</t>
  </si>
  <si>
    <t xml:space="preserve"> - Depreciation (machinery)</t>
  </si>
  <si>
    <t xml:space="preserve"> - Advertising Expenses</t>
  </si>
  <si>
    <t>Earnings before taxes</t>
  </si>
  <si>
    <t>Earnings after taxes</t>
  </si>
  <si>
    <t>Net capital investment</t>
  </si>
  <si>
    <t xml:space="preserve"> + Depreciation (buildings)</t>
  </si>
  <si>
    <t xml:space="preserve"> + Depreciation (machinery)</t>
  </si>
  <si>
    <t xml:space="preserve"> - Capital Expenditures (initial investment)</t>
  </si>
  <si>
    <t xml:space="preserve"> - Increase in Working Capital</t>
  </si>
  <si>
    <t>Liquidation</t>
  </si>
  <si>
    <t xml:space="preserve"> + Liquidation of building/machinery</t>
  </si>
  <si>
    <t xml:space="preserve"> + Recovery Working Capital</t>
  </si>
  <si>
    <t>Total net capital invesmtent</t>
  </si>
  <si>
    <t>Free Cash Flow</t>
  </si>
  <si>
    <t>Investment Decision</t>
  </si>
  <si>
    <t xml:space="preserve">   NPV</t>
  </si>
  <si>
    <t xml:space="preserve">   IRR</t>
  </si>
  <si>
    <t>Notes and Assumptions</t>
  </si>
  <si>
    <t xml:space="preserve">  Sales (given in Exhibt 5)</t>
  </si>
  <si>
    <t xml:space="preserve">  COGS: % of Sales</t>
  </si>
  <si>
    <t xml:space="preserve">  Building modificiation depreciation (SL) </t>
  </si>
  <si>
    <t xml:space="preserve">  Machinery depreciation (SL) </t>
  </si>
  <si>
    <t xml:space="preserve">  Selling Expenses per unit</t>
  </si>
  <si>
    <t xml:space="preserve">  G/A expense (% of Energy Bar's in 2001)</t>
  </si>
  <si>
    <t xml:space="preserve">  G/A expense growth rate after 2001</t>
  </si>
  <si>
    <t xml:space="preserve">  Tax Rate (from Exhibit 5)</t>
  </si>
  <si>
    <t xml:space="preserve">  Salvage value (building/machines)</t>
  </si>
  <si>
    <t xml:space="preserve">  Cost of capital </t>
  </si>
  <si>
    <t xml:space="preserve"> - Product tests</t>
  </si>
  <si>
    <t>Basic Valuation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</si>
</sst>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88" formatCode="0.00_);[Red]\(0.00\)"/>
    <numFmt numFmtId="189" formatCode="0.00_);\(0.00\)"/>
  </numFmts>
  <fonts count="16">
    <font>
      <sz val="10"/>
      <name val="Arial"/>
    </font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i/>
      <sz val="10"/>
      <color indexed="6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i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0" fillId="0" borderId="0" xfId="0" applyBorder="1"/>
    <xf numFmtId="0" fontId="6" fillId="0" borderId="0" xfId="0" applyFont="1"/>
    <xf numFmtId="0" fontId="5" fillId="0" borderId="0" xfId="0" applyFont="1" applyBorder="1"/>
    <xf numFmtId="0" fontId="6" fillId="0" borderId="0" xfId="0" applyFont="1" applyBorder="1"/>
    <xf numFmtId="2" fontId="6" fillId="0" borderId="0" xfId="0" applyNumberFormat="1" applyFont="1" applyBorder="1"/>
    <xf numFmtId="164" fontId="6" fillId="0" borderId="0" xfId="0" applyNumberFormat="1" applyFont="1" applyBorder="1"/>
    <xf numFmtId="2" fontId="0" fillId="0" borderId="0" xfId="0" applyNumberFormat="1"/>
    <xf numFmtId="164" fontId="6" fillId="0" borderId="0" xfId="0" applyNumberFormat="1" applyFont="1"/>
    <xf numFmtId="0" fontId="4" fillId="0" borderId="0" xfId="0" applyFont="1" applyBorder="1"/>
    <xf numFmtId="0" fontId="3" fillId="0" borderId="0" xfId="0" applyFont="1"/>
    <xf numFmtId="1" fontId="0" fillId="0" borderId="0" xfId="0" applyNumberFormat="1"/>
    <xf numFmtId="0" fontId="7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2" fontId="6" fillId="0" borderId="0" xfId="0" applyNumberFormat="1" applyFont="1"/>
    <xf numFmtId="0" fontId="9" fillId="0" borderId="0" xfId="0" applyFont="1"/>
    <xf numFmtId="0" fontId="6" fillId="0" borderId="0" xfId="0" applyFont="1" applyAlignment="1">
      <alignment horizontal="left" indent="1"/>
    </xf>
    <xf numFmtId="1" fontId="6" fillId="0" borderId="2" xfId="0" applyNumberFormat="1" applyFont="1" applyBorder="1"/>
    <xf numFmtId="1" fontId="0" fillId="0" borderId="1" xfId="0" applyNumberFormat="1" applyBorder="1"/>
    <xf numFmtId="0" fontId="0" fillId="0" borderId="0" xfId="0" applyAlignment="1">
      <alignment horizontal="left"/>
    </xf>
    <xf numFmtId="0" fontId="10" fillId="0" borderId="0" xfId="0" applyFont="1"/>
    <xf numFmtId="0" fontId="3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10" fontId="0" fillId="0" borderId="0" xfId="0" applyNumberFormat="1"/>
    <xf numFmtId="10" fontId="0" fillId="0" borderId="0" xfId="0" applyNumberFormat="1" applyFill="1"/>
    <xf numFmtId="10" fontId="0" fillId="0" borderId="0" xfId="2" applyNumberFormat="1" applyFont="1" applyFill="1"/>
    <xf numFmtId="17" fontId="3" fillId="0" borderId="0" xfId="0" quotePrefix="1" applyNumberFormat="1" applyFont="1" applyBorder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9" fontId="3" fillId="0" borderId="0" xfId="2" applyFont="1"/>
    <xf numFmtId="2" fontId="3" fillId="0" borderId="0" xfId="0" applyNumberFormat="1" applyFont="1" applyBorder="1"/>
    <xf numFmtId="164" fontId="3" fillId="0" borderId="0" xfId="0" applyNumberFormat="1" applyFont="1"/>
    <xf numFmtId="0" fontId="11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Border="1"/>
    <xf numFmtId="9" fontId="3" fillId="0" borderId="0" xfId="2" applyFont="1" applyBorder="1"/>
    <xf numFmtId="1" fontId="3" fillId="0" borderId="0" xfId="0" applyNumberFormat="1" applyFont="1"/>
    <xf numFmtId="1" fontId="3" fillId="0" borderId="1" xfId="0" applyNumberFormat="1" applyFont="1" applyBorder="1"/>
    <xf numFmtId="1" fontId="3" fillId="0" borderId="0" xfId="0" applyNumberFormat="1" applyFont="1" applyBorder="1"/>
    <xf numFmtId="2" fontId="3" fillId="0" borderId="0" xfId="0" applyNumberFormat="1" applyFont="1"/>
    <xf numFmtId="0" fontId="6" fillId="0" borderId="1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7" fillId="0" borderId="0" xfId="0" applyFont="1" applyBorder="1"/>
    <xf numFmtId="2" fontId="3" fillId="0" borderId="1" xfId="0" applyNumberFormat="1" applyFont="1" applyBorder="1"/>
    <xf numFmtId="164" fontId="6" fillId="0" borderId="3" xfId="0" applyNumberFormat="1" applyFont="1" applyBorder="1"/>
    <xf numFmtId="2" fontId="6" fillId="0" borderId="3" xfId="0" applyNumberFormat="1" applyFont="1" applyBorder="1"/>
    <xf numFmtId="0" fontId="2" fillId="0" borderId="0" xfId="0" applyFont="1" applyBorder="1" applyAlignment="1">
      <alignment horizontal="left"/>
    </xf>
    <xf numFmtId="0" fontId="6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1" fontId="0" fillId="0" borderId="4" xfId="0" applyNumberFormat="1" applyBorder="1"/>
    <xf numFmtId="189" fontId="3" fillId="0" borderId="0" xfId="0" applyNumberFormat="1" applyFont="1" applyBorder="1" applyAlignment="1">
      <alignment horizontal="right"/>
    </xf>
    <xf numFmtId="189" fontId="3" fillId="0" borderId="1" xfId="0" applyNumberFormat="1" applyFont="1" applyBorder="1" applyAlignment="1">
      <alignment horizontal="right"/>
    </xf>
    <xf numFmtId="0" fontId="3" fillId="0" borderId="0" xfId="0" applyFont="1" applyFill="1" applyBorder="1"/>
    <xf numFmtId="0" fontId="6" fillId="0" borderId="0" xfId="0" applyFont="1" applyFill="1" applyBorder="1"/>
    <xf numFmtId="189" fontId="3" fillId="0" borderId="0" xfId="0" applyNumberFormat="1" applyFont="1"/>
    <xf numFmtId="189" fontId="6" fillId="0" borderId="0" xfId="0" applyNumberFormat="1" applyFont="1" applyBorder="1" applyAlignment="1">
      <alignment horizontal="right"/>
    </xf>
    <xf numFmtId="189" fontId="3" fillId="0" borderId="1" xfId="0" applyNumberFormat="1" applyFont="1" applyBorder="1"/>
    <xf numFmtId="189" fontId="3" fillId="0" borderId="0" xfId="0" applyNumberFormat="1" applyFont="1" applyBorder="1"/>
    <xf numFmtId="0" fontId="14" fillId="0" borderId="0" xfId="0" applyFont="1"/>
    <xf numFmtId="189" fontId="7" fillId="0" borderId="0" xfId="0" applyNumberFormat="1" applyFont="1" applyBorder="1" applyAlignment="1">
      <alignment horizontal="right"/>
    </xf>
    <xf numFmtId="43" fontId="3" fillId="0" borderId="0" xfId="1" applyFont="1" applyAlignment="1">
      <alignment horizontal="left"/>
    </xf>
    <xf numFmtId="43" fontId="6" fillId="0" borderId="0" xfId="1" applyFont="1"/>
    <xf numFmtId="0" fontId="3" fillId="0" borderId="0" xfId="0" applyFont="1" applyAlignment="1"/>
    <xf numFmtId="9" fontId="15" fillId="0" borderId="0" xfId="0" applyNumberFormat="1" applyFont="1" applyBorder="1"/>
    <xf numFmtId="9" fontId="3" fillId="0" borderId="0" xfId="0" applyNumberFormat="1" applyFont="1" applyBorder="1"/>
    <xf numFmtId="0" fontId="12" fillId="0" borderId="0" xfId="0" applyFont="1"/>
    <xf numFmtId="9" fontId="6" fillId="0" borderId="0" xfId="1" applyNumberFormat="1" applyFont="1"/>
    <xf numFmtId="9" fontId="3" fillId="0" borderId="0" xfId="0" applyNumberFormat="1" applyFont="1"/>
    <xf numFmtId="10" fontId="3" fillId="0" borderId="0" xfId="0" applyNumberFormat="1" applyFont="1"/>
    <xf numFmtId="38" fontId="3" fillId="0" borderId="0" xfId="1" applyNumberFormat="1" applyFont="1"/>
    <xf numFmtId="188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FF"/>
      <rgbColor rgb="00E2E1C0"/>
      <rgbColor rgb="003D97AF"/>
      <rgbColor rgb="00B72C00"/>
      <rgbColor rgb="00C0C0C0"/>
      <rgbColor rgb="00B69404"/>
      <rgbColor rgb="00990099"/>
      <rgbColor rgb="00FEF1B8"/>
      <rgbColor rgb="000000FF"/>
      <rgbColor rgb="00E2E1C0"/>
      <rgbColor rgb="003D97AF"/>
      <rgbColor rgb="00B72C00"/>
      <rgbColor rgb="00C0C0C0"/>
      <rgbColor rgb="00B69404"/>
      <rgbColor rgb="00990099"/>
      <rgbColor rgb="00FEF1B8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zoomScaleNormal="100" workbookViewId="0">
      <selection activeCell="C12" sqref="C12"/>
    </sheetView>
  </sheetViews>
  <sheetFormatPr defaultRowHeight="12.75"/>
  <cols>
    <col min="1" max="1" width="47.5703125" customWidth="1"/>
    <col min="2" max="2" width="10.5703125" customWidth="1"/>
  </cols>
  <sheetData>
    <row r="1" spans="1:3" ht="18">
      <c r="A1" s="52" t="s">
        <v>111</v>
      </c>
    </row>
    <row r="2" spans="1:3">
      <c r="A2" s="16" t="s">
        <v>110</v>
      </c>
    </row>
    <row r="3" spans="1:3">
      <c r="A3" s="16"/>
    </row>
    <row r="4" spans="1:3">
      <c r="A4" s="1"/>
      <c r="B4" s="1"/>
      <c r="C4" s="7"/>
    </row>
    <row r="5" spans="1:3" ht="15">
      <c r="A5" s="26" t="s">
        <v>63</v>
      </c>
    </row>
    <row r="6" spans="1:3">
      <c r="A6" t="s">
        <v>64</v>
      </c>
      <c r="B6" s="17">
        <v>98</v>
      </c>
    </row>
    <row r="7" spans="1:3">
      <c r="A7" t="s">
        <v>65</v>
      </c>
      <c r="B7" s="17">
        <v>126</v>
      </c>
    </row>
    <row r="8" spans="1:3">
      <c r="A8" t="s">
        <v>20</v>
      </c>
      <c r="B8" s="17">
        <v>131</v>
      </c>
    </row>
    <row r="9" spans="1:3">
      <c r="A9" t="s">
        <v>66</v>
      </c>
      <c r="B9" s="29">
        <v>77</v>
      </c>
    </row>
    <row r="10" spans="1:3">
      <c r="A10" s="19" t="s">
        <v>67</v>
      </c>
      <c r="B10" s="17">
        <f>SUM(B6:B9)</f>
        <v>432</v>
      </c>
    </row>
    <row r="11" spans="1:3">
      <c r="A11" t="s">
        <v>68</v>
      </c>
      <c r="B11" s="17">
        <v>486</v>
      </c>
    </row>
    <row r="12" spans="1:3">
      <c r="A12" t="s">
        <v>69</v>
      </c>
      <c r="B12" s="29">
        <v>262</v>
      </c>
    </row>
    <row r="13" spans="1:3" ht="13.5" thickBot="1">
      <c r="A13" s="27" t="s">
        <v>70</v>
      </c>
      <c r="B13" s="28">
        <f>SUM(B10:B12)</f>
        <v>1180</v>
      </c>
    </row>
    <row r="14" spans="1:3" ht="13.5" thickTop="1">
      <c r="B14" s="17"/>
    </row>
    <row r="15" spans="1:3" ht="15">
      <c r="A15" s="26" t="s">
        <v>71</v>
      </c>
      <c r="B15" s="17"/>
    </row>
    <row r="16" spans="1:3">
      <c r="A16" t="s">
        <v>72</v>
      </c>
      <c r="B16" s="17">
        <v>142</v>
      </c>
    </row>
    <row r="17" spans="1:5">
      <c r="A17" t="s">
        <v>73</v>
      </c>
      <c r="B17" s="17">
        <v>125</v>
      </c>
    </row>
    <row r="18" spans="1:5">
      <c r="A18" t="s">
        <v>74</v>
      </c>
      <c r="B18" s="17">
        <v>35</v>
      </c>
    </row>
    <row r="19" spans="1:5">
      <c r="A19" t="s">
        <v>75</v>
      </c>
      <c r="B19" s="29">
        <v>222</v>
      </c>
      <c r="D19" s="7"/>
      <c r="E19" s="7"/>
    </row>
    <row r="20" spans="1:5">
      <c r="A20" s="19" t="s">
        <v>76</v>
      </c>
      <c r="B20" s="17">
        <f>SUM(B16:B19)</f>
        <v>524</v>
      </c>
      <c r="C20" s="17"/>
    </row>
    <row r="21" spans="1:5">
      <c r="A21" t="s">
        <v>77</v>
      </c>
      <c r="B21" s="17">
        <v>185</v>
      </c>
    </row>
    <row r="22" spans="1:5">
      <c r="A22" t="s">
        <v>78</v>
      </c>
      <c r="B22" s="17">
        <v>32</v>
      </c>
    </row>
    <row r="23" spans="1:5">
      <c r="A23" t="s">
        <v>79</v>
      </c>
      <c r="B23" s="29">
        <v>190</v>
      </c>
      <c r="D23" s="7"/>
      <c r="E23" s="7"/>
    </row>
    <row r="24" spans="1:5">
      <c r="A24" s="19" t="s">
        <v>80</v>
      </c>
      <c r="B24" s="17">
        <f>SUM(B20:B23)</f>
        <v>931</v>
      </c>
    </row>
    <row r="25" spans="1:5">
      <c r="A25" t="s">
        <v>81</v>
      </c>
      <c r="B25" s="17"/>
    </row>
    <row r="26" spans="1:5">
      <c r="A26" s="19" t="s">
        <v>82</v>
      </c>
      <c r="B26" s="17">
        <v>7</v>
      </c>
    </row>
    <row r="27" spans="1:5">
      <c r="A27" s="19" t="s">
        <v>83</v>
      </c>
      <c r="B27" s="17">
        <v>337</v>
      </c>
    </row>
    <row r="28" spans="1:5">
      <c r="A28" s="19" t="s">
        <v>84</v>
      </c>
      <c r="B28" s="17">
        <v>495</v>
      </c>
    </row>
    <row r="29" spans="1:5">
      <c r="A29" s="19" t="s">
        <v>85</v>
      </c>
      <c r="B29" s="17">
        <v>-530</v>
      </c>
    </row>
    <row r="30" spans="1:5">
      <c r="A30" s="19" t="s">
        <v>86</v>
      </c>
      <c r="B30" s="17">
        <v>-21</v>
      </c>
    </row>
    <row r="31" spans="1:5">
      <c r="A31" s="19" t="s">
        <v>87</v>
      </c>
      <c r="B31" s="29">
        <v>-39</v>
      </c>
      <c r="D31" s="7"/>
      <c r="E31" s="7"/>
    </row>
    <row r="32" spans="1:5">
      <c r="A32" s="30" t="s">
        <v>88</v>
      </c>
      <c r="B32" s="70">
        <f>SUM(B26:B31)</f>
        <v>249</v>
      </c>
    </row>
    <row r="33" spans="1:2" ht="13.5" thickBot="1">
      <c r="A33" s="27" t="s">
        <v>89</v>
      </c>
      <c r="B33" s="28">
        <f>B24+B32</f>
        <v>1180</v>
      </c>
    </row>
    <row r="34" spans="1:2" ht="13.5" thickTop="1">
      <c r="A34" s="7"/>
      <c r="B34" s="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workbookViewId="0">
      <selection activeCell="A3" sqref="A3"/>
    </sheetView>
  </sheetViews>
  <sheetFormatPr defaultRowHeight="12.75"/>
  <cols>
    <col min="1" max="1" width="38.42578125" customWidth="1"/>
  </cols>
  <sheetData>
    <row r="1" spans="1:6" ht="18">
      <c r="A1" s="52" t="s">
        <v>112</v>
      </c>
    </row>
    <row r="2" spans="1:6">
      <c r="A2" s="16" t="s">
        <v>110</v>
      </c>
    </row>
    <row r="3" spans="1:6">
      <c r="A3" s="16"/>
    </row>
    <row r="5" spans="1:6">
      <c r="A5" s="1"/>
      <c r="B5" s="1"/>
      <c r="C5" s="7"/>
      <c r="D5" s="7"/>
      <c r="E5" s="7"/>
    </row>
    <row r="6" spans="1:6">
      <c r="A6" s="8" t="s">
        <v>0</v>
      </c>
      <c r="B6" s="56">
        <v>1904</v>
      </c>
      <c r="C6" s="10"/>
      <c r="D6" s="8"/>
      <c r="E6" s="8"/>
    </row>
    <row r="7" spans="1:6">
      <c r="A7" s="8"/>
      <c r="B7" s="16"/>
      <c r="C7" s="10"/>
      <c r="D7" s="8"/>
      <c r="E7" s="8"/>
    </row>
    <row r="8" spans="1:6">
      <c r="A8" s="18" t="s">
        <v>44</v>
      </c>
      <c r="B8" s="16"/>
      <c r="C8" s="7"/>
    </row>
    <row r="9" spans="1:6">
      <c r="A9" s="19" t="s">
        <v>45</v>
      </c>
      <c r="B9" s="56">
        <v>806</v>
      </c>
      <c r="C9" s="7"/>
    </row>
    <row r="10" spans="1:6">
      <c r="A10" s="19" t="s">
        <v>46</v>
      </c>
      <c r="B10" s="56">
        <v>801</v>
      </c>
      <c r="C10" s="7"/>
    </row>
    <row r="11" spans="1:6">
      <c r="A11" s="19" t="s">
        <v>47</v>
      </c>
      <c r="B11" s="56">
        <v>34</v>
      </c>
      <c r="C11" s="7"/>
    </row>
    <row r="12" spans="1:6">
      <c r="A12" s="19" t="s">
        <v>48</v>
      </c>
      <c r="B12" s="57">
        <v>2</v>
      </c>
      <c r="C12" s="7"/>
    </row>
    <row r="13" spans="1:6">
      <c r="A13" s="20" t="s">
        <v>49</v>
      </c>
      <c r="B13" s="57">
        <f>SUM(B9:B12)</f>
        <v>1643</v>
      </c>
      <c r="C13" s="10"/>
      <c r="D13" s="10"/>
      <c r="E13" s="10"/>
      <c r="F13" s="7"/>
    </row>
    <row r="14" spans="1:6">
      <c r="A14" s="22"/>
      <c r="B14" s="58"/>
      <c r="C14" s="10"/>
      <c r="D14" s="10"/>
      <c r="E14" s="10"/>
    </row>
    <row r="15" spans="1:6">
      <c r="A15" s="23" t="s">
        <v>50</v>
      </c>
      <c r="B15" s="56">
        <f>B6-B13</f>
        <v>261</v>
      </c>
      <c r="C15" s="10"/>
      <c r="D15" s="8"/>
      <c r="E15" s="8"/>
    </row>
    <row r="16" spans="1:6">
      <c r="A16" s="23"/>
      <c r="B16" s="56"/>
      <c r="C16" s="10"/>
      <c r="D16" s="8"/>
      <c r="E16" s="8"/>
    </row>
    <row r="17" spans="1:5">
      <c r="A17" s="19" t="s">
        <v>51</v>
      </c>
      <c r="B17" s="57">
        <v>83</v>
      </c>
      <c r="C17" s="7"/>
    </row>
    <row r="18" spans="1:5">
      <c r="A18" s="19"/>
      <c r="B18" s="56"/>
      <c r="C18" s="7"/>
    </row>
    <row r="19" spans="1:5">
      <c r="A19" s="20" t="s">
        <v>43</v>
      </c>
      <c r="B19" s="57">
        <f>B15-B17</f>
        <v>178</v>
      </c>
      <c r="C19" s="7"/>
      <c r="D19" s="7"/>
      <c r="E19" s="7"/>
    </row>
    <row r="20" spans="1:5">
      <c r="B20" s="16"/>
      <c r="C20" s="7"/>
    </row>
    <row r="21" spans="1:5">
      <c r="A21" s="24" t="s">
        <v>52</v>
      </c>
      <c r="B21" s="56">
        <v>107.8</v>
      </c>
      <c r="C21" s="10"/>
      <c r="D21" s="14"/>
      <c r="E21" s="8"/>
    </row>
    <row r="22" spans="1:5">
      <c r="A22" s="8"/>
      <c r="B22" s="16"/>
      <c r="C22" s="10"/>
      <c r="D22" s="8"/>
      <c r="E22" s="8"/>
    </row>
    <row r="23" spans="1:5">
      <c r="A23" s="8" t="s">
        <v>53</v>
      </c>
      <c r="B23" s="59">
        <f>ROUND(B19/B21,2)</f>
        <v>1.65</v>
      </c>
      <c r="C23" s="8"/>
      <c r="D23" s="25"/>
      <c r="E23" s="25"/>
    </row>
    <row r="24" spans="1:5">
      <c r="A24" s="21"/>
      <c r="B24" s="21"/>
      <c r="C24" s="8"/>
      <c r="D24" s="8"/>
      <c r="E24" s="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workbookViewId="0"/>
  </sheetViews>
  <sheetFormatPr defaultRowHeight="12.75"/>
  <cols>
    <col min="1" max="1" width="28.85546875" customWidth="1"/>
  </cols>
  <sheetData>
    <row r="1" spans="1:4" ht="18">
      <c r="A1" s="52" t="s">
        <v>113</v>
      </c>
    </row>
    <row r="3" spans="1:4">
      <c r="A3" s="21" t="s">
        <v>54</v>
      </c>
      <c r="B3" s="60" t="s">
        <v>55</v>
      </c>
      <c r="C3" s="60" t="s">
        <v>56</v>
      </c>
      <c r="D3" s="60" t="s">
        <v>57</v>
      </c>
    </row>
    <row r="5" spans="1:4">
      <c r="A5" t="s">
        <v>58</v>
      </c>
      <c r="B5" s="13">
        <v>27.76</v>
      </c>
      <c r="C5" s="13">
        <v>39.590000000000003</v>
      </c>
      <c r="D5" s="13">
        <v>37.92</v>
      </c>
    </row>
    <row r="6" spans="1:4">
      <c r="A6" t="s">
        <v>59</v>
      </c>
      <c r="B6" s="13">
        <v>27.05</v>
      </c>
      <c r="C6" s="13">
        <v>39.270000000000003</v>
      </c>
      <c r="D6" s="13">
        <v>37.46</v>
      </c>
    </row>
    <row r="7" spans="1:4">
      <c r="A7" t="s">
        <v>60</v>
      </c>
      <c r="B7" s="13">
        <v>25.93</v>
      </c>
      <c r="C7" s="13">
        <v>38.72</v>
      </c>
      <c r="D7" s="13">
        <v>36.31</v>
      </c>
    </row>
    <row r="8" spans="1:4">
      <c r="A8" t="s">
        <v>61</v>
      </c>
      <c r="B8" s="13">
        <v>25.38</v>
      </c>
      <c r="C8" s="13">
        <v>37.61</v>
      </c>
      <c r="D8" s="13">
        <v>35.6</v>
      </c>
    </row>
    <row r="9" spans="1:4">
      <c r="A9" t="s">
        <v>62</v>
      </c>
      <c r="B9" s="13">
        <v>25.32</v>
      </c>
      <c r="C9" s="13">
        <v>37.99</v>
      </c>
      <c r="D9" s="13">
        <v>36.67</v>
      </c>
    </row>
    <row r="10" spans="1:4">
      <c r="B10" s="13"/>
      <c r="C10" s="13"/>
      <c r="D10" s="13"/>
    </row>
    <row r="11" spans="1:4">
      <c r="A11" s="8" t="s">
        <v>105</v>
      </c>
    </row>
    <row r="12" spans="1:4">
      <c r="A12" t="s">
        <v>98</v>
      </c>
      <c r="B12" s="43">
        <v>6.0600000000000001E-2</v>
      </c>
    </row>
    <row r="13" spans="1:4">
      <c r="A13" t="s">
        <v>99</v>
      </c>
      <c r="B13" s="43">
        <v>6.0600000000000001E-2</v>
      </c>
    </row>
    <row r="14" spans="1:4">
      <c r="A14" t="s">
        <v>100</v>
      </c>
      <c r="B14" s="43">
        <v>5.9400000000000001E-2</v>
      </c>
    </row>
    <row r="15" spans="1:4">
      <c r="A15" t="s">
        <v>101</v>
      </c>
      <c r="B15" s="43">
        <v>5.8999999999999997E-2</v>
      </c>
    </row>
    <row r="16" spans="1:4">
      <c r="A16" t="s">
        <v>102</v>
      </c>
      <c r="B16" s="43">
        <v>5.9499999999999997E-2</v>
      </c>
    </row>
    <row r="17" spans="1:2">
      <c r="A17" t="s">
        <v>103</v>
      </c>
      <c r="B17" s="42">
        <v>7.7100000000000002E-2</v>
      </c>
    </row>
    <row r="18" spans="1:2">
      <c r="A18" t="s">
        <v>104</v>
      </c>
      <c r="B18" s="44">
        <v>7.8E-2</v>
      </c>
    </row>
    <row r="20" spans="1:2">
      <c r="A20" t="s">
        <v>106</v>
      </c>
      <c r="B20">
        <v>0.7</v>
      </c>
    </row>
    <row r="21" spans="1:2">
      <c r="A21" t="s">
        <v>96</v>
      </c>
      <c r="B21" s="33" t="s">
        <v>97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N8" sqref="N8"/>
    </sheetView>
  </sheetViews>
  <sheetFormatPr defaultRowHeight="12.75"/>
  <cols>
    <col min="1" max="1" width="5.7109375" style="16" customWidth="1"/>
    <col min="2" max="2" width="34.28515625" style="16" customWidth="1"/>
    <col min="3" max="16384" width="9.140625" style="16"/>
  </cols>
  <sheetData>
    <row r="1" spans="1:13" ht="18">
      <c r="A1" s="52" t="s">
        <v>114</v>
      </c>
      <c r="C1" s="53"/>
    </row>
    <row r="2" spans="1:13">
      <c r="B2" s="15"/>
      <c r="C2" s="53"/>
    </row>
    <row r="3" spans="1:13">
      <c r="C3" s="53"/>
      <c r="D3" s="35">
        <v>1996</v>
      </c>
      <c r="E3" s="35">
        <f t="shared" ref="E3:M3" si="0">D3+1</f>
        <v>1997</v>
      </c>
      <c r="F3" s="35">
        <f t="shared" si="0"/>
        <v>1998</v>
      </c>
      <c r="G3" s="35">
        <f t="shared" si="0"/>
        <v>1999</v>
      </c>
      <c r="H3" s="35">
        <f t="shared" si="0"/>
        <v>2000</v>
      </c>
      <c r="I3" s="35">
        <f t="shared" si="0"/>
        <v>2001</v>
      </c>
      <c r="J3" s="35">
        <f t="shared" si="0"/>
        <v>2002</v>
      </c>
      <c r="K3" s="35">
        <f t="shared" si="0"/>
        <v>2003</v>
      </c>
      <c r="L3" s="35">
        <f t="shared" si="0"/>
        <v>2004</v>
      </c>
      <c r="M3" s="35">
        <f t="shared" si="0"/>
        <v>2005</v>
      </c>
    </row>
    <row r="4" spans="1:13">
      <c r="C4" s="53"/>
      <c r="H4" s="61" t="s">
        <v>3</v>
      </c>
      <c r="I4" s="61" t="s">
        <v>3</v>
      </c>
      <c r="J4" s="61" t="s">
        <v>3</v>
      </c>
      <c r="K4" s="61" t="s">
        <v>3</v>
      </c>
      <c r="L4" s="61" t="s">
        <v>3</v>
      </c>
      <c r="M4" s="61" t="s">
        <v>3</v>
      </c>
    </row>
    <row r="5" spans="1:13">
      <c r="C5" s="53"/>
    </row>
    <row r="6" spans="1:13" ht="14.25">
      <c r="B6" s="16" t="s">
        <v>90</v>
      </c>
      <c r="C6" s="53" t="s">
        <v>2</v>
      </c>
      <c r="D6" s="32">
        <v>25</v>
      </c>
      <c r="E6" s="51">
        <v>28</v>
      </c>
      <c r="F6" s="51">
        <v>31.4</v>
      </c>
      <c r="G6" s="51">
        <v>35.200000000000003</v>
      </c>
      <c r="H6" s="51">
        <v>39.4</v>
      </c>
      <c r="I6" s="51">
        <v>43.3</v>
      </c>
      <c r="J6" s="51">
        <v>47.6</v>
      </c>
      <c r="K6" s="51">
        <v>51.9</v>
      </c>
      <c r="L6" s="51">
        <v>56.1</v>
      </c>
      <c r="M6" s="51">
        <v>60.6</v>
      </c>
    </row>
    <row r="7" spans="1:13">
      <c r="B7" s="4" t="s">
        <v>0</v>
      </c>
      <c r="C7" s="5" t="s">
        <v>1</v>
      </c>
      <c r="D7" s="6">
        <v>45.3</v>
      </c>
      <c r="E7" s="6">
        <v>52</v>
      </c>
      <c r="F7" s="6">
        <v>59.8</v>
      </c>
      <c r="G7" s="6">
        <v>68.7</v>
      </c>
      <c r="H7" s="6">
        <v>78.8</v>
      </c>
      <c r="I7" s="6">
        <v>88.8</v>
      </c>
      <c r="J7" s="6">
        <v>100</v>
      </c>
      <c r="K7" s="6">
        <v>111.8</v>
      </c>
      <c r="L7" s="6">
        <v>123.8</v>
      </c>
      <c r="M7" s="6">
        <v>137.1</v>
      </c>
    </row>
    <row r="8" spans="1:13">
      <c r="B8" s="16" t="s">
        <v>108</v>
      </c>
      <c r="C8" s="53" t="s">
        <v>1</v>
      </c>
      <c r="D8" s="51">
        <v>23.7</v>
      </c>
      <c r="E8" s="51">
        <v>25</v>
      </c>
      <c r="F8" s="51">
        <v>29.9</v>
      </c>
      <c r="G8" s="51">
        <v>36.4</v>
      </c>
      <c r="H8" s="51">
        <v>40.4</v>
      </c>
      <c r="I8" s="51">
        <v>43.4</v>
      </c>
      <c r="J8" s="51">
        <v>49</v>
      </c>
      <c r="K8" s="51">
        <v>54.4</v>
      </c>
      <c r="L8" s="51">
        <v>60.4</v>
      </c>
      <c r="M8" s="51">
        <v>66.900000000000006</v>
      </c>
    </row>
    <row r="9" spans="1:13">
      <c r="B9" s="16" t="s">
        <v>30</v>
      </c>
      <c r="C9" s="53" t="s">
        <v>1</v>
      </c>
      <c r="D9" s="32">
        <v>4.2</v>
      </c>
      <c r="E9" s="32">
        <v>4.5</v>
      </c>
      <c r="F9" s="32">
        <v>5.3</v>
      </c>
      <c r="G9" s="41">
        <v>6</v>
      </c>
      <c r="H9" s="51">
        <v>7.1</v>
      </c>
      <c r="I9" s="51">
        <v>8</v>
      </c>
      <c r="J9" s="51">
        <v>9</v>
      </c>
      <c r="K9" s="51">
        <v>10.1</v>
      </c>
      <c r="L9" s="51">
        <v>11.1</v>
      </c>
      <c r="M9" s="51">
        <v>12.3</v>
      </c>
    </row>
    <row r="10" spans="1:13">
      <c r="B10" s="16" t="s">
        <v>25</v>
      </c>
      <c r="C10" s="53" t="s">
        <v>1</v>
      </c>
      <c r="D10" s="51">
        <v>2.7</v>
      </c>
      <c r="E10" s="51">
        <v>3.3</v>
      </c>
      <c r="F10" s="51">
        <v>3.6</v>
      </c>
      <c r="G10" s="51">
        <v>3.6</v>
      </c>
      <c r="H10" s="51">
        <v>4.4000000000000004</v>
      </c>
      <c r="I10" s="51">
        <v>4.9000000000000004</v>
      </c>
      <c r="J10" s="51">
        <v>5.5</v>
      </c>
      <c r="K10" s="51">
        <v>6.2</v>
      </c>
      <c r="L10" s="51">
        <v>6.8</v>
      </c>
      <c r="M10" s="51">
        <v>7.6</v>
      </c>
    </row>
    <row r="11" spans="1:13">
      <c r="B11" s="4" t="s">
        <v>26</v>
      </c>
      <c r="C11" s="5" t="s">
        <v>1</v>
      </c>
      <c r="D11" s="6">
        <v>8</v>
      </c>
      <c r="E11" s="6">
        <v>8.8000000000000007</v>
      </c>
      <c r="F11" s="6">
        <v>9.6999999999999993</v>
      </c>
      <c r="G11" s="6">
        <v>10.7</v>
      </c>
      <c r="H11" s="6">
        <v>11.8</v>
      </c>
      <c r="I11" s="6">
        <v>12.7</v>
      </c>
      <c r="J11" s="6">
        <v>13.7</v>
      </c>
      <c r="K11" s="6">
        <v>14.7</v>
      </c>
      <c r="L11" s="6">
        <v>15.6</v>
      </c>
      <c r="M11" s="6">
        <v>16.5</v>
      </c>
    </row>
    <row r="12" spans="1:13">
      <c r="B12" s="16" t="s">
        <v>5</v>
      </c>
      <c r="C12" s="53" t="s">
        <v>1</v>
      </c>
      <c r="D12" s="51">
        <f t="shared" ref="D12:M12" si="1">D7-SUM(D8:D11)</f>
        <v>6.7000000000000028</v>
      </c>
      <c r="E12" s="51">
        <f t="shared" si="1"/>
        <v>10.400000000000006</v>
      </c>
      <c r="F12" s="51">
        <f t="shared" si="1"/>
        <v>11.299999999999997</v>
      </c>
      <c r="G12" s="51">
        <f t="shared" si="1"/>
        <v>12</v>
      </c>
      <c r="H12" s="51">
        <f t="shared" si="1"/>
        <v>15.099999999999994</v>
      </c>
      <c r="I12" s="51">
        <f t="shared" si="1"/>
        <v>19.799999999999997</v>
      </c>
      <c r="J12" s="51">
        <f t="shared" si="1"/>
        <v>22.799999999999997</v>
      </c>
      <c r="K12" s="51">
        <f t="shared" si="1"/>
        <v>26.399999999999991</v>
      </c>
      <c r="L12" s="51">
        <f t="shared" si="1"/>
        <v>29.900000000000006</v>
      </c>
      <c r="M12" s="51">
        <f t="shared" si="1"/>
        <v>33.799999999999997</v>
      </c>
    </row>
    <row r="13" spans="1:13">
      <c r="B13" s="4" t="s">
        <v>27</v>
      </c>
      <c r="C13" s="5" t="s">
        <v>1</v>
      </c>
      <c r="D13" s="6">
        <v>2.2999999999999998</v>
      </c>
      <c r="E13" s="6">
        <v>3.6</v>
      </c>
      <c r="F13" s="6">
        <v>4</v>
      </c>
      <c r="G13" s="6">
        <v>4.2</v>
      </c>
      <c r="H13" s="6">
        <v>5.3</v>
      </c>
      <c r="I13" s="6">
        <v>6.9</v>
      </c>
      <c r="J13" s="6">
        <v>8</v>
      </c>
      <c r="K13" s="6">
        <v>9.1999999999999993</v>
      </c>
      <c r="L13" s="6">
        <v>10.5</v>
      </c>
      <c r="M13" s="6">
        <v>11.8</v>
      </c>
    </row>
    <row r="14" spans="1:13">
      <c r="B14" s="16" t="s">
        <v>4</v>
      </c>
      <c r="C14" s="53" t="s">
        <v>1</v>
      </c>
      <c r="D14" s="51">
        <f t="shared" ref="D14:M14" si="2">D12-D13</f>
        <v>4.400000000000003</v>
      </c>
      <c r="E14" s="51">
        <f t="shared" si="2"/>
        <v>6.800000000000006</v>
      </c>
      <c r="F14" s="51">
        <f t="shared" si="2"/>
        <v>7.2999999999999972</v>
      </c>
      <c r="G14" s="51">
        <f t="shared" si="2"/>
        <v>7.8</v>
      </c>
      <c r="H14" s="51">
        <f t="shared" si="2"/>
        <v>9.7999999999999936</v>
      </c>
      <c r="I14" s="51">
        <f t="shared" si="2"/>
        <v>12.899999999999997</v>
      </c>
      <c r="J14" s="51">
        <f t="shared" si="2"/>
        <v>14.799999999999997</v>
      </c>
      <c r="K14" s="51">
        <f t="shared" si="2"/>
        <v>17.199999999999992</v>
      </c>
      <c r="L14" s="51">
        <f t="shared" si="2"/>
        <v>19.400000000000006</v>
      </c>
      <c r="M14" s="51">
        <f t="shared" si="2"/>
        <v>21.999999999999996</v>
      </c>
    </row>
    <row r="15" spans="1:13">
      <c r="C15" s="53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spans="1:13">
      <c r="C16" s="53"/>
    </row>
    <row r="17" spans="2:3" ht="14.25">
      <c r="B17" s="31" t="s">
        <v>107</v>
      </c>
      <c r="C17" s="53"/>
    </row>
    <row r="18" spans="2:3">
      <c r="C18" s="53"/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7"/>
  <sheetViews>
    <sheetView tabSelected="1" workbookViewId="0"/>
  </sheetViews>
  <sheetFormatPr defaultRowHeight="12.75"/>
  <cols>
    <col min="1" max="1" width="5.7109375" style="16" customWidth="1"/>
    <col min="2" max="2" width="33" style="16" customWidth="1"/>
    <col min="3" max="14" width="9.28515625" style="16" customWidth="1"/>
    <col min="15" max="16384" width="9.140625" style="16"/>
  </cols>
  <sheetData>
    <row r="1" spans="1:14" ht="18">
      <c r="A1" s="52" t="s">
        <v>116</v>
      </c>
      <c r="B1" s="52"/>
    </row>
    <row r="2" spans="1:14">
      <c r="B2" s="8"/>
    </row>
    <row r="3" spans="1:14">
      <c r="B3" s="32" t="s">
        <v>6</v>
      </c>
      <c r="C3" s="32" t="s">
        <v>7</v>
      </c>
    </row>
    <row r="4" spans="1:14">
      <c r="B4" s="32" t="s">
        <v>41</v>
      </c>
      <c r="C4" s="45" t="s">
        <v>115</v>
      </c>
    </row>
    <row r="5" spans="1:14">
      <c r="B5" s="32" t="s">
        <v>36</v>
      </c>
      <c r="C5" s="45" t="s">
        <v>40</v>
      </c>
    </row>
    <row r="7" spans="1:14" ht="13.5" thickBot="1">
      <c r="B7" s="67" t="s">
        <v>13</v>
      </c>
      <c r="C7" s="68">
        <v>2000</v>
      </c>
      <c r="D7" s="68">
        <f>C7+1</f>
        <v>2001</v>
      </c>
      <c r="E7" s="68">
        <f>D7+1</f>
        <v>2002</v>
      </c>
      <c r="F7" s="68">
        <f t="shared" ref="F7:M7" si="0">E7+1</f>
        <v>2003</v>
      </c>
      <c r="G7" s="68">
        <f t="shared" si="0"/>
        <v>2004</v>
      </c>
      <c r="H7" s="68">
        <f t="shared" si="0"/>
        <v>2005</v>
      </c>
      <c r="I7" s="68">
        <f t="shared" si="0"/>
        <v>2006</v>
      </c>
      <c r="J7" s="68">
        <f t="shared" si="0"/>
        <v>2007</v>
      </c>
      <c r="K7" s="68">
        <f t="shared" si="0"/>
        <v>2008</v>
      </c>
      <c r="L7" s="68">
        <f>K7+1</f>
        <v>2009</v>
      </c>
      <c r="M7" s="68">
        <f t="shared" si="0"/>
        <v>2010</v>
      </c>
      <c r="N7" s="69"/>
    </row>
    <row r="8" spans="1:14" ht="13.5" thickTop="1">
      <c r="B8" s="54"/>
      <c r="C8" s="39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4">
      <c r="B9" s="32" t="s">
        <v>8</v>
      </c>
      <c r="C9" s="39">
        <v>0</v>
      </c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4">
      <c r="B10" s="32" t="s">
        <v>9</v>
      </c>
      <c r="C10" s="39">
        <v>1.5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4">
      <c r="B11" s="4" t="s">
        <v>10</v>
      </c>
      <c r="C11" s="35">
        <v>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4">
      <c r="B12" s="66" t="s">
        <v>109</v>
      </c>
      <c r="C12" s="39">
        <f>SUM(C9:C11)</f>
        <v>3.5</v>
      </c>
      <c r="D12" s="39"/>
      <c r="E12" s="36"/>
      <c r="F12" s="36"/>
      <c r="G12" s="36"/>
      <c r="H12" s="36"/>
      <c r="I12" s="36"/>
      <c r="J12" s="36"/>
      <c r="K12" s="36"/>
      <c r="L12" s="36"/>
      <c r="M12" s="36"/>
    </row>
    <row r="13" spans="1:14">
      <c r="B13" s="4" t="s">
        <v>11</v>
      </c>
      <c r="C13" s="35">
        <v>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4">
      <c r="B14" s="32" t="s">
        <v>12</v>
      </c>
      <c r="C14" s="39">
        <f>C12-C13</f>
        <v>3.5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4">
      <c r="C15" s="46"/>
      <c r="D15" s="46"/>
      <c r="E15" s="46"/>
      <c r="F15" s="47"/>
      <c r="G15" s="46"/>
      <c r="H15" s="46"/>
      <c r="I15" s="46"/>
      <c r="J15" s="46"/>
      <c r="K15" s="46"/>
      <c r="L15" s="46"/>
      <c r="M15" s="46"/>
    </row>
    <row r="16" spans="1:14" ht="13.5" thickBot="1">
      <c r="B16" s="67" t="s">
        <v>23</v>
      </c>
      <c r="C16" s="68"/>
      <c r="D16" s="68">
        <v>2001</v>
      </c>
      <c r="E16" s="68">
        <f>D16+1</f>
        <v>2002</v>
      </c>
      <c r="F16" s="68">
        <f t="shared" ref="F16:M16" si="1">E16+1</f>
        <v>2003</v>
      </c>
      <c r="G16" s="68">
        <f t="shared" si="1"/>
        <v>2004</v>
      </c>
      <c r="H16" s="68">
        <f t="shared" si="1"/>
        <v>2005</v>
      </c>
      <c r="I16" s="68">
        <f t="shared" si="1"/>
        <v>2006</v>
      </c>
      <c r="J16" s="68">
        <f t="shared" si="1"/>
        <v>2007</v>
      </c>
      <c r="K16" s="68">
        <f t="shared" si="1"/>
        <v>2008</v>
      </c>
      <c r="L16" s="68">
        <f>K16+1</f>
        <v>2009</v>
      </c>
      <c r="M16" s="68">
        <f t="shared" si="1"/>
        <v>2010</v>
      </c>
      <c r="N16" s="69" t="s">
        <v>17</v>
      </c>
    </row>
    <row r="17" spans="2:15" ht="13.5" thickTop="1">
      <c r="B17" s="54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2"/>
    </row>
    <row r="18" spans="2:15">
      <c r="B18" s="32" t="s">
        <v>24</v>
      </c>
      <c r="C18" s="39"/>
      <c r="D18" s="40">
        <v>4.2</v>
      </c>
      <c r="E18" s="40">
        <v>10</v>
      </c>
      <c r="F18" s="40">
        <v>11.8</v>
      </c>
      <c r="G18" s="40">
        <v>13.6</v>
      </c>
      <c r="H18" s="40">
        <v>15.2</v>
      </c>
      <c r="I18" s="40">
        <v>16.8</v>
      </c>
      <c r="J18" s="40">
        <v>18.100000000000001</v>
      </c>
      <c r="K18" s="40">
        <v>19.3</v>
      </c>
      <c r="L18" s="40">
        <v>20.2</v>
      </c>
      <c r="M18" s="40">
        <v>21.2</v>
      </c>
      <c r="N18" s="50">
        <f>TRUNC(AVERAGE(D18:M18),1)</f>
        <v>15</v>
      </c>
    </row>
    <row r="19" spans="2:15">
      <c r="B19" s="32" t="s">
        <v>28</v>
      </c>
      <c r="C19" s="39"/>
      <c r="D19" s="40">
        <v>6.3</v>
      </c>
      <c r="E19" s="40">
        <v>15</v>
      </c>
      <c r="F19" s="40">
        <v>17.7</v>
      </c>
      <c r="G19" s="40">
        <v>20.399999999999999</v>
      </c>
      <c r="H19" s="40">
        <v>22.8</v>
      </c>
      <c r="I19" s="40">
        <v>25.2</v>
      </c>
      <c r="J19" s="40">
        <v>27.1</v>
      </c>
      <c r="K19" s="40">
        <v>28.9</v>
      </c>
      <c r="L19" s="40">
        <v>30.3</v>
      </c>
      <c r="M19" s="40">
        <v>31.8</v>
      </c>
      <c r="N19" s="50">
        <f>AVERAGE(D19:M19)</f>
        <v>22.550000000000004</v>
      </c>
    </row>
    <row r="20" spans="2:15">
      <c r="B20" s="32" t="s">
        <v>108</v>
      </c>
      <c r="C20" s="39"/>
      <c r="D20" s="48">
        <v>4</v>
      </c>
      <c r="E20" s="48">
        <v>9.3000000000000007</v>
      </c>
      <c r="F20" s="48">
        <v>10.9</v>
      </c>
      <c r="G20" s="48">
        <v>12.5</v>
      </c>
      <c r="H20" s="48">
        <v>13.9</v>
      </c>
      <c r="I20" s="48">
        <v>15.4</v>
      </c>
      <c r="J20" s="48">
        <v>16.5</v>
      </c>
      <c r="K20" s="48">
        <v>17.600000000000001</v>
      </c>
      <c r="L20" s="48">
        <v>18.399999999999999</v>
      </c>
      <c r="M20" s="48">
        <v>19.3</v>
      </c>
      <c r="N20" s="63">
        <f>AVERAGE(D20:M20)</f>
        <v>13.780000000000001</v>
      </c>
      <c r="O20" s="49"/>
    </row>
    <row r="21" spans="2:15">
      <c r="B21" s="10" t="s">
        <v>29</v>
      </c>
      <c r="C21" s="37"/>
      <c r="D21" s="38">
        <f t="shared" ref="D21:M21" si="2">D19-D20</f>
        <v>2.2999999999999998</v>
      </c>
      <c r="E21" s="38">
        <f t="shared" si="2"/>
        <v>5.6999999999999993</v>
      </c>
      <c r="F21" s="38">
        <f t="shared" si="2"/>
        <v>6.7999999999999989</v>
      </c>
      <c r="G21" s="38">
        <f t="shared" si="2"/>
        <v>7.8999999999999986</v>
      </c>
      <c r="H21" s="38">
        <f t="shared" si="2"/>
        <v>8.9</v>
      </c>
      <c r="I21" s="38">
        <f t="shared" si="2"/>
        <v>9.7999999999999989</v>
      </c>
      <c r="J21" s="38">
        <f t="shared" si="2"/>
        <v>10.600000000000001</v>
      </c>
      <c r="K21" s="38">
        <f t="shared" si="2"/>
        <v>11.299999999999997</v>
      </c>
      <c r="L21" s="38">
        <f t="shared" si="2"/>
        <v>11.900000000000002</v>
      </c>
      <c r="M21" s="38">
        <f t="shared" si="2"/>
        <v>12.5</v>
      </c>
      <c r="N21" s="11">
        <f>AVERAGE(D21:M21)</f>
        <v>8.77</v>
      </c>
    </row>
    <row r="22" spans="2:15">
      <c r="B22" s="32" t="s">
        <v>30</v>
      </c>
      <c r="C22" s="39"/>
      <c r="D22" s="39">
        <v>2.2000000000000002</v>
      </c>
      <c r="E22" s="39">
        <v>3.3</v>
      </c>
      <c r="F22" s="40">
        <v>2.7</v>
      </c>
      <c r="G22" s="40">
        <v>2.5</v>
      </c>
      <c r="H22" s="39">
        <v>2.2999999999999998</v>
      </c>
      <c r="I22" s="39">
        <v>2.5</v>
      </c>
      <c r="J22" s="40">
        <v>2.7</v>
      </c>
      <c r="K22" s="40">
        <v>3</v>
      </c>
      <c r="L22" s="39">
        <v>3.2</v>
      </c>
      <c r="M22" s="39">
        <v>3.4</v>
      </c>
      <c r="N22" s="50">
        <f>AVERAGE(D22:M22)</f>
        <v>2.78</v>
      </c>
    </row>
    <row r="23" spans="2:15">
      <c r="B23" s="32" t="s">
        <v>31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2"/>
    </row>
    <row r="24" spans="2:15">
      <c r="B24" s="32" t="s">
        <v>32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2"/>
    </row>
    <row r="25" spans="2:15">
      <c r="B25" s="32" t="s">
        <v>33</v>
      </c>
      <c r="C25" s="39"/>
      <c r="D25" s="35">
        <v>2.5</v>
      </c>
      <c r="E25" s="35"/>
      <c r="F25" s="35"/>
      <c r="G25" s="35"/>
      <c r="H25" s="35"/>
      <c r="I25" s="35"/>
      <c r="J25" s="35"/>
      <c r="K25" s="35"/>
      <c r="L25" s="35"/>
      <c r="M25" s="35"/>
      <c r="N25" s="4"/>
    </row>
    <row r="26" spans="2:15">
      <c r="B26" s="10" t="s">
        <v>5</v>
      </c>
      <c r="C26" s="37"/>
      <c r="D26" s="38">
        <f t="shared" ref="D26:M26" si="3">D21-SUM(D22:D25)</f>
        <v>-2.4000000000000004</v>
      </c>
      <c r="E26" s="38">
        <f t="shared" si="3"/>
        <v>2.3999999999999995</v>
      </c>
      <c r="F26" s="38">
        <f t="shared" si="3"/>
        <v>4.0999999999999988</v>
      </c>
      <c r="G26" s="38">
        <f t="shared" si="3"/>
        <v>5.3999999999999986</v>
      </c>
      <c r="H26" s="38">
        <f t="shared" si="3"/>
        <v>6.6000000000000005</v>
      </c>
      <c r="I26" s="38">
        <f t="shared" si="3"/>
        <v>7.2999999999999989</v>
      </c>
      <c r="J26" s="38">
        <f t="shared" si="3"/>
        <v>7.9000000000000012</v>
      </c>
      <c r="K26" s="38">
        <f t="shared" si="3"/>
        <v>8.2999999999999972</v>
      </c>
      <c r="L26" s="38">
        <f t="shared" si="3"/>
        <v>8.7000000000000028</v>
      </c>
      <c r="M26" s="38">
        <f t="shared" si="3"/>
        <v>9.1</v>
      </c>
      <c r="N26" s="11">
        <f>AVERAGE(D26:M26)</f>
        <v>5.74</v>
      </c>
    </row>
    <row r="27" spans="2:15">
      <c r="B27" s="32" t="s">
        <v>94</v>
      </c>
      <c r="C27" s="39"/>
      <c r="D27" s="48">
        <f t="shared" ref="D27:M27" si="4">TRUNC(0.35*D26,1)</f>
        <v>-0.8</v>
      </c>
      <c r="E27" s="48">
        <f t="shared" si="4"/>
        <v>0.8</v>
      </c>
      <c r="F27" s="48">
        <f t="shared" si="4"/>
        <v>1.4</v>
      </c>
      <c r="G27" s="48">
        <f t="shared" si="4"/>
        <v>1.8</v>
      </c>
      <c r="H27" s="48">
        <f t="shared" si="4"/>
        <v>2.2999999999999998</v>
      </c>
      <c r="I27" s="48">
        <f t="shared" si="4"/>
        <v>2.5</v>
      </c>
      <c r="J27" s="48">
        <f t="shared" si="4"/>
        <v>2.7</v>
      </c>
      <c r="K27" s="48">
        <f t="shared" si="4"/>
        <v>2.9</v>
      </c>
      <c r="L27" s="48">
        <f t="shared" si="4"/>
        <v>3</v>
      </c>
      <c r="M27" s="48">
        <f t="shared" si="4"/>
        <v>3.1</v>
      </c>
      <c r="N27" s="6">
        <f>AVERAGE(D27:M27)</f>
        <v>1.9700000000000002</v>
      </c>
    </row>
    <row r="28" spans="2:15">
      <c r="B28" s="10" t="s">
        <v>4</v>
      </c>
      <c r="C28" s="37"/>
      <c r="D28" s="38">
        <f>D26-D27</f>
        <v>-1.6000000000000003</v>
      </c>
      <c r="E28" s="38">
        <f t="shared" ref="E28:M28" si="5">E26-E27</f>
        <v>1.5999999999999994</v>
      </c>
      <c r="F28" s="38">
        <f t="shared" si="5"/>
        <v>2.6999999999999988</v>
      </c>
      <c r="G28" s="38">
        <f t="shared" si="5"/>
        <v>3.5999999999999988</v>
      </c>
      <c r="H28" s="38">
        <f t="shared" si="5"/>
        <v>4.3000000000000007</v>
      </c>
      <c r="I28" s="38">
        <f t="shared" si="5"/>
        <v>4.7999999999999989</v>
      </c>
      <c r="J28" s="38">
        <f t="shared" si="5"/>
        <v>5.2000000000000011</v>
      </c>
      <c r="K28" s="38">
        <f t="shared" si="5"/>
        <v>5.3999999999999968</v>
      </c>
      <c r="L28" s="38">
        <f t="shared" si="5"/>
        <v>5.7000000000000028</v>
      </c>
      <c r="M28" s="38">
        <f t="shared" si="5"/>
        <v>6</v>
      </c>
      <c r="N28" s="11">
        <f>AVERAGE(D28:M28)</f>
        <v>3.7699999999999996</v>
      </c>
    </row>
    <row r="29" spans="2:15">
      <c r="B29" s="32" t="s">
        <v>34</v>
      </c>
      <c r="C29" s="39"/>
      <c r="D29" s="40">
        <f>D28</f>
        <v>-1.6000000000000003</v>
      </c>
      <c r="E29" s="40">
        <f t="shared" ref="E29:M29" si="6">D29+E28</f>
        <v>0</v>
      </c>
      <c r="F29" s="40">
        <f t="shared" si="6"/>
        <v>2.6999999999999988</v>
      </c>
      <c r="G29" s="40">
        <f t="shared" si="6"/>
        <v>6.2999999999999972</v>
      </c>
      <c r="H29" s="40">
        <f t="shared" si="6"/>
        <v>10.599999999999998</v>
      </c>
      <c r="I29" s="40">
        <f t="shared" si="6"/>
        <v>15.399999999999997</v>
      </c>
      <c r="J29" s="40">
        <f t="shared" si="6"/>
        <v>20.599999999999998</v>
      </c>
      <c r="K29" s="40">
        <f t="shared" si="6"/>
        <v>25.999999999999993</v>
      </c>
      <c r="L29" s="40">
        <f t="shared" si="6"/>
        <v>31.699999999999996</v>
      </c>
      <c r="M29" s="40">
        <f t="shared" si="6"/>
        <v>37.699999999999996</v>
      </c>
      <c r="N29" s="41"/>
    </row>
    <row r="32" spans="2:15" ht="13.5" thickBot="1">
      <c r="B32" s="67" t="s">
        <v>14</v>
      </c>
      <c r="C32" s="69"/>
      <c r="D32" s="68">
        <v>2001</v>
      </c>
      <c r="E32" s="68">
        <f>D32+1</f>
        <v>2002</v>
      </c>
      <c r="F32" s="68">
        <f t="shared" ref="F32:M32" si="7">E32+1</f>
        <v>2003</v>
      </c>
      <c r="G32" s="68">
        <f t="shared" si="7"/>
        <v>2004</v>
      </c>
      <c r="H32" s="68">
        <f t="shared" si="7"/>
        <v>2005</v>
      </c>
      <c r="I32" s="68">
        <f t="shared" si="7"/>
        <v>2006</v>
      </c>
      <c r="J32" s="68">
        <f t="shared" si="7"/>
        <v>2007</v>
      </c>
      <c r="K32" s="68">
        <f t="shared" si="7"/>
        <v>2008</v>
      </c>
      <c r="L32" s="68">
        <f>K32+1</f>
        <v>2009</v>
      </c>
      <c r="M32" s="68">
        <f t="shared" si="7"/>
        <v>2010</v>
      </c>
      <c r="N32" s="69" t="s">
        <v>17</v>
      </c>
    </row>
    <row r="33" spans="2:14" ht="13.5" thickTop="1">
      <c r="B33" s="54"/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62"/>
    </row>
    <row r="34" spans="2:14">
      <c r="B34" s="32" t="s">
        <v>95</v>
      </c>
      <c r="C34" s="32"/>
      <c r="D34" s="32">
        <f>C14</f>
        <v>3.5</v>
      </c>
      <c r="E34" s="32">
        <f t="shared" ref="E34:M34" si="8">D34+E14</f>
        <v>3.5</v>
      </c>
      <c r="F34" s="32">
        <f t="shared" si="8"/>
        <v>3.5</v>
      </c>
      <c r="G34" s="32">
        <f t="shared" si="8"/>
        <v>3.5</v>
      </c>
      <c r="H34" s="32">
        <f t="shared" si="8"/>
        <v>3.5</v>
      </c>
      <c r="I34" s="32">
        <f t="shared" si="8"/>
        <v>3.5</v>
      </c>
      <c r="J34" s="32">
        <f t="shared" si="8"/>
        <v>3.5</v>
      </c>
      <c r="K34" s="32">
        <f t="shared" si="8"/>
        <v>3.5</v>
      </c>
      <c r="L34" s="32">
        <f t="shared" si="8"/>
        <v>3.5</v>
      </c>
      <c r="M34" s="32">
        <f t="shared" si="8"/>
        <v>3.5</v>
      </c>
      <c r="N34" s="32"/>
    </row>
    <row r="35" spans="2:14">
      <c r="B35" s="4" t="s">
        <v>15</v>
      </c>
      <c r="C35" s="32"/>
      <c r="D35" s="6">
        <v>0.3</v>
      </c>
      <c r="E35" s="6">
        <v>0.6</v>
      </c>
      <c r="F35" s="6">
        <v>0.9</v>
      </c>
      <c r="G35" s="6">
        <v>1.2</v>
      </c>
      <c r="H35" s="6">
        <v>1.5</v>
      </c>
      <c r="I35" s="6">
        <v>1.8</v>
      </c>
      <c r="J35" s="6">
        <v>2.1</v>
      </c>
      <c r="K35" s="6">
        <v>2.4</v>
      </c>
      <c r="L35" s="6">
        <v>2.7</v>
      </c>
      <c r="M35" s="6">
        <v>3</v>
      </c>
      <c r="N35" s="4"/>
    </row>
    <row r="36" spans="2:14">
      <c r="B36" s="10" t="s">
        <v>91</v>
      </c>
      <c r="C36" s="10"/>
      <c r="D36" s="12">
        <f>D34-D35</f>
        <v>3.2</v>
      </c>
      <c r="E36" s="12">
        <f t="shared" ref="E36:M36" si="9">E34-E35</f>
        <v>2.9</v>
      </c>
      <c r="F36" s="12">
        <f t="shared" si="9"/>
        <v>2.6</v>
      </c>
      <c r="G36" s="12">
        <f t="shared" si="9"/>
        <v>2.2999999999999998</v>
      </c>
      <c r="H36" s="12">
        <f t="shared" si="9"/>
        <v>2</v>
      </c>
      <c r="I36" s="12">
        <f t="shared" si="9"/>
        <v>1.7</v>
      </c>
      <c r="J36" s="12">
        <f t="shared" si="9"/>
        <v>1.4</v>
      </c>
      <c r="K36" s="12">
        <f t="shared" si="9"/>
        <v>1.1000000000000001</v>
      </c>
      <c r="L36" s="12">
        <f t="shared" si="9"/>
        <v>0.79999999999999982</v>
      </c>
      <c r="M36" s="12">
        <f t="shared" si="9"/>
        <v>0.5</v>
      </c>
      <c r="N36" s="11">
        <f>AVERAGE(D36:M36)</f>
        <v>1.85</v>
      </c>
    </row>
    <row r="37" spans="2:14">
      <c r="B37" s="32" t="s">
        <v>18</v>
      </c>
      <c r="C37" s="32"/>
      <c r="D37" s="41">
        <v>0.1</v>
      </c>
      <c r="E37" s="41">
        <v>0.2</v>
      </c>
      <c r="F37" s="41">
        <v>0.2</v>
      </c>
      <c r="G37" s="41">
        <v>0.3</v>
      </c>
      <c r="H37" s="41">
        <v>0.3</v>
      </c>
      <c r="I37" s="41">
        <v>0.4</v>
      </c>
      <c r="J37" s="41">
        <v>0.4</v>
      </c>
      <c r="K37" s="41">
        <v>0.4</v>
      </c>
      <c r="L37" s="41">
        <v>0.4</v>
      </c>
      <c r="M37" s="41">
        <v>0.5</v>
      </c>
      <c r="N37" s="50">
        <f>(AVERAGE(D37:M37))</f>
        <v>0.31999999999999995</v>
      </c>
    </row>
    <row r="38" spans="2:14">
      <c r="B38" s="32" t="s">
        <v>19</v>
      </c>
      <c r="C38" s="32"/>
      <c r="D38" s="41">
        <v>0.7</v>
      </c>
      <c r="E38" s="41">
        <v>1.8</v>
      </c>
      <c r="F38" s="41">
        <v>2.1</v>
      </c>
      <c r="G38" s="41">
        <v>2.4</v>
      </c>
      <c r="H38" s="41">
        <v>2.7</v>
      </c>
      <c r="I38" s="41">
        <v>3</v>
      </c>
      <c r="J38" s="41">
        <v>3.2</v>
      </c>
      <c r="K38" s="41">
        <v>3.4</v>
      </c>
      <c r="L38" s="41">
        <v>3.6</v>
      </c>
      <c r="M38" s="41">
        <v>3.8</v>
      </c>
      <c r="N38" s="50">
        <f>AVERAGE(D38:M38)</f>
        <v>2.67</v>
      </c>
    </row>
    <row r="39" spans="2:14">
      <c r="B39" s="32" t="s">
        <v>20</v>
      </c>
      <c r="C39" s="32"/>
      <c r="D39" s="41">
        <v>0.4</v>
      </c>
      <c r="E39" s="41">
        <v>0.9</v>
      </c>
      <c r="F39" s="41">
        <v>1.1000000000000001</v>
      </c>
      <c r="G39" s="41">
        <v>1.3</v>
      </c>
      <c r="H39" s="41">
        <v>1.4</v>
      </c>
      <c r="I39" s="41">
        <v>1.6</v>
      </c>
      <c r="J39" s="41">
        <v>1.7</v>
      </c>
      <c r="K39" s="41">
        <v>1.9</v>
      </c>
      <c r="L39" s="41">
        <v>1.9</v>
      </c>
      <c r="M39" s="41">
        <v>2</v>
      </c>
      <c r="N39" s="50">
        <f>AVERAGE(D39:M39)</f>
        <v>1.42</v>
      </c>
    </row>
    <row r="40" spans="2:14">
      <c r="B40" s="32" t="s">
        <v>21</v>
      </c>
      <c r="C40" s="32"/>
      <c r="D40" s="6">
        <v>0.3</v>
      </c>
      <c r="E40" s="6">
        <v>0.7</v>
      </c>
      <c r="F40" s="6">
        <v>0.8</v>
      </c>
      <c r="G40" s="6">
        <v>0.9</v>
      </c>
      <c r="H40" s="6">
        <v>1</v>
      </c>
      <c r="I40" s="6">
        <v>1.2</v>
      </c>
      <c r="J40" s="6">
        <v>1.3</v>
      </c>
      <c r="K40" s="6">
        <v>1.4</v>
      </c>
      <c r="L40" s="6">
        <v>1.4</v>
      </c>
      <c r="M40" s="6">
        <v>1.5</v>
      </c>
      <c r="N40" s="63">
        <f>AVERAGE(D40:M40)</f>
        <v>1.05</v>
      </c>
    </row>
    <row r="41" spans="2:14" ht="13.5" thickBot="1">
      <c r="B41" s="10" t="s">
        <v>22</v>
      </c>
      <c r="C41" s="32"/>
      <c r="D41" s="64">
        <f t="shared" ref="D41:M41" si="10">SUM(D37:D39)-D40</f>
        <v>0.89999999999999991</v>
      </c>
      <c r="E41" s="64">
        <f t="shared" si="10"/>
        <v>2.2000000000000002</v>
      </c>
      <c r="F41" s="64">
        <f t="shared" si="10"/>
        <v>2.6000000000000005</v>
      </c>
      <c r="G41" s="64">
        <f t="shared" si="10"/>
        <v>3.1</v>
      </c>
      <c r="H41" s="64">
        <f t="shared" si="10"/>
        <v>3.4000000000000004</v>
      </c>
      <c r="I41" s="64">
        <f t="shared" si="10"/>
        <v>3.8</v>
      </c>
      <c r="J41" s="64">
        <f t="shared" si="10"/>
        <v>4</v>
      </c>
      <c r="K41" s="64">
        <f t="shared" si="10"/>
        <v>4.2999999999999989</v>
      </c>
      <c r="L41" s="64">
        <f t="shared" si="10"/>
        <v>4.5</v>
      </c>
      <c r="M41" s="64">
        <f t="shared" si="10"/>
        <v>4.8</v>
      </c>
      <c r="N41" s="65">
        <f>AVERAGE(D41:M41)</f>
        <v>3.3599999999999994</v>
      </c>
    </row>
    <row r="42" spans="2:14" ht="13.5" thickTop="1">
      <c r="B42" s="10" t="s">
        <v>42</v>
      </c>
      <c r="C42" s="10"/>
      <c r="D42" s="12">
        <f t="shared" ref="D42:M42" si="11">D36+D41</f>
        <v>4.0999999999999996</v>
      </c>
      <c r="E42" s="12">
        <f t="shared" si="11"/>
        <v>5.0999999999999996</v>
      </c>
      <c r="F42" s="12">
        <f t="shared" si="11"/>
        <v>5.2000000000000011</v>
      </c>
      <c r="G42" s="12">
        <f t="shared" si="11"/>
        <v>5.4</v>
      </c>
      <c r="H42" s="12">
        <f t="shared" si="11"/>
        <v>5.4</v>
      </c>
      <c r="I42" s="12">
        <f t="shared" si="11"/>
        <v>5.5</v>
      </c>
      <c r="J42" s="12">
        <f t="shared" si="11"/>
        <v>5.4</v>
      </c>
      <c r="K42" s="12">
        <f t="shared" si="11"/>
        <v>5.3999999999999986</v>
      </c>
      <c r="L42" s="12">
        <f t="shared" si="11"/>
        <v>5.3</v>
      </c>
      <c r="M42" s="12">
        <f t="shared" si="11"/>
        <v>5.3</v>
      </c>
      <c r="N42" s="11">
        <f>AVERAGE(D42:M42)</f>
        <v>5.2099999999999991</v>
      </c>
    </row>
    <row r="43" spans="2:14">
      <c r="B43" s="2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5" spans="2:14">
      <c r="B45" s="21" t="s">
        <v>35</v>
      </c>
      <c r="C45" s="4"/>
      <c r="D45" s="4"/>
    </row>
    <row r="46" spans="2:14" hidden="1">
      <c r="B46" s="9" t="s">
        <v>38</v>
      </c>
      <c r="C46" s="9"/>
      <c r="D46" s="9">
        <f>IF(D29&gt;$D$47,1,0)</f>
        <v>0</v>
      </c>
      <c r="E46" s="9">
        <f t="shared" ref="E46:M46" si="12">IF(E29&gt;$D$47,1,0)</f>
        <v>0</v>
      </c>
      <c r="F46" s="9">
        <f t="shared" si="12"/>
        <v>0</v>
      </c>
      <c r="G46" s="9">
        <f t="shared" si="12"/>
        <v>1</v>
      </c>
      <c r="H46" s="9">
        <f t="shared" si="12"/>
        <v>1</v>
      </c>
      <c r="I46" s="9">
        <f t="shared" si="12"/>
        <v>1</v>
      </c>
      <c r="J46" s="9">
        <f t="shared" si="12"/>
        <v>1</v>
      </c>
      <c r="K46" s="9">
        <f t="shared" si="12"/>
        <v>1</v>
      </c>
      <c r="L46" s="9">
        <f t="shared" si="12"/>
        <v>1</v>
      </c>
      <c r="M46" s="9">
        <f t="shared" si="12"/>
        <v>1</v>
      </c>
    </row>
    <row r="47" spans="2:14">
      <c r="B47" s="32" t="s">
        <v>12</v>
      </c>
      <c r="C47" s="32"/>
      <c r="D47" s="32">
        <f>C14</f>
        <v>3.5</v>
      </c>
      <c r="E47" s="3"/>
      <c r="F47" s="3"/>
      <c r="G47" s="3"/>
      <c r="H47" s="3"/>
      <c r="I47" s="3"/>
      <c r="J47" s="3"/>
      <c r="K47" s="3"/>
      <c r="L47" s="3"/>
      <c r="M47" s="3"/>
    </row>
    <row r="48" spans="2:14">
      <c r="B48" s="32" t="s">
        <v>37</v>
      </c>
      <c r="C48" s="32"/>
      <c r="D48" s="32">
        <f>COUNTIF(D46:M47,"0")+1</f>
        <v>4</v>
      </c>
    </row>
    <row r="51" spans="2:4">
      <c r="B51" s="21" t="s">
        <v>39</v>
      </c>
      <c r="C51" s="4"/>
      <c r="D51" s="4"/>
    </row>
    <row r="52" spans="2:4">
      <c r="B52" s="32" t="s">
        <v>43</v>
      </c>
      <c r="C52" s="32"/>
      <c r="D52" s="50">
        <f>N28</f>
        <v>3.7699999999999996</v>
      </c>
    </row>
    <row r="53" spans="2:4">
      <c r="B53" s="32" t="s">
        <v>16</v>
      </c>
      <c r="C53" s="32"/>
      <c r="D53" s="50">
        <f>N42</f>
        <v>5.2099999999999991</v>
      </c>
    </row>
    <row r="54" spans="2:4">
      <c r="B54" s="32" t="s">
        <v>92</v>
      </c>
      <c r="C54" s="32"/>
      <c r="D54" s="55">
        <f>D52/D53</f>
        <v>0.7236084452975049</v>
      </c>
    </row>
    <row r="55" spans="2:4">
      <c r="B55" s="32" t="s">
        <v>93</v>
      </c>
      <c r="C55" s="32"/>
      <c r="D55" s="55">
        <v>0.15</v>
      </c>
    </row>
    <row r="57" spans="2:4" ht="14.25">
      <c r="B57" s="31"/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9"/>
  <sheetViews>
    <sheetView workbookViewId="0"/>
  </sheetViews>
  <sheetFormatPr defaultRowHeight="12.75"/>
  <cols>
    <col min="1" max="1" width="5.7109375" style="16" customWidth="1"/>
    <col min="2" max="2" width="40.7109375" style="16" customWidth="1"/>
    <col min="3" max="13" width="9.7109375" style="16" customWidth="1"/>
    <col min="14" max="14" width="15" style="16" customWidth="1"/>
    <col min="15" max="16384" width="9.140625" style="16"/>
  </cols>
  <sheetData>
    <row r="1" spans="1:14" ht="18">
      <c r="A1" s="86" t="s">
        <v>154</v>
      </c>
      <c r="B1" s="52"/>
    </row>
    <row r="2" spans="1:14">
      <c r="C2" s="46"/>
      <c r="D2" s="46"/>
      <c r="E2" s="46"/>
      <c r="F2" s="47"/>
      <c r="G2" s="46"/>
      <c r="H2" s="46"/>
      <c r="I2" s="46"/>
      <c r="J2" s="46"/>
      <c r="K2" s="46"/>
      <c r="L2" s="46"/>
      <c r="M2" s="46"/>
    </row>
    <row r="3" spans="1:14" ht="13.5" thickBot="1">
      <c r="B3" s="67" t="s">
        <v>117</v>
      </c>
      <c r="C3" s="68">
        <v>2000</v>
      </c>
      <c r="D3" s="68">
        <v>2001</v>
      </c>
      <c r="E3" s="68">
        <f t="shared" ref="E3:M3" si="0">D3+1</f>
        <v>2002</v>
      </c>
      <c r="F3" s="68">
        <f t="shared" si="0"/>
        <v>2003</v>
      </c>
      <c r="G3" s="68">
        <f t="shared" si="0"/>
        <v>2004</v>
      </c>
      <c r="H3" s="68">
        <f t="shared" si="0"/>
        <v>2005</v>
      </c>
      <c r="I3" s="68">
        <f t="shared" si="0"/>
        <v>2006</v>
      </c>
      <c r="J3" s="68">
        <f t="shared" si="0"/>
        <v>2007</v>
      </c>
      <c r="K3" s="68">
        <f t="shared" si="0"/>
        <v>2008</v>
      </c>
      <c r="L3" s="68">
        <f t="shared" si="0"/>
        <v>2009</v>
      </c>
      <c r="M3" s="68">
        <f t="shared" si="0"/>
        <v>2010</v>
      </c>
      <c r="N3" s="39"/>
    </row>
    <row r="4" spans="1:14" ht="13.5" thickTop="1">
      <c r="B4" s="10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2"/>
    </row>
    <row r="5" spans="1:14">
      <c r="B5" s="10" t="s">
        <v>118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32"/>
    </row>
    <row r="6" spans="1:14">
      <c r="B6" s="32" t="s">
        <v>119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32"/>
    </row>
    <row r="7" spans="1:14">
      <c r="B7" s="4" t="s">
        <v>120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32"/>
    </row>
    <row r="8" spans="1:14">
      <c r="B8" s="73" t="s">
        <v>121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32"/>
    </row>
    <row r="9" spans="1:14">
      <c r="B9" s="10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32"/>
    </row>
    <row r="10" spans="1:14">
      <c r="B10" s="10" t="s">
        <v>122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32"/>
    </row>
    <row r="11" spans="1:14">
      <c r="B11" s="16" t="s">
        <v>123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32"/>
    </row>
    <row r="12" spans="1:14">
      <c r="B12" s="16" t="s">
        <v>124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32"/>
    </row>
    <row r="13" spans="1:14">
      <c r="B13" s="16" t="s">
        <v>125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32"/>
    </row>
    <row r="14" spans="1:14">
      <c r="B14" s="16" t="s">
        <v>126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32"/>
    </row>
    <row r="15" spans="1:14">
      <c r="B15" s="16" t="s">
        <v>25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32"/>
    </row>
    <row r="16" spans="1:14">
      <c r="B16" s="32" t="s">
        <v>26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32"/>
    </row>
    <row r="17" spans="1:15">
      <c r="B17" s="4" t="s">
        <v>153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32"/>
    </row>
    <row r="18" spans="1:15">
      <c r="B18" s="16" t="s">
        <v>127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32"/>
    </row>
    <row r="19" spans="1:15">
      <c r="B19" s="4" t="s">
        <v>27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32"/>
    </row>
    <row r="20" spans="1:15">
      <c r="B20" s="8" t="s">
        <v>128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32"/>
    </row>
    <row r="21" spans="1:15">
      <c r="B21" s="32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32"/>
    </row>
    <row r="22" spans="1:15">
      <c r="B22" s="74" t="s">
        <v>129</v>
      </c>
      <c r="C22" s="71"/>
      <c r="E22" s="71"/>
      <c r="F22" s="71"/>
      <c r="G22" s="71"/>
      <c r="H22" s="71"/>
      <c r="I22" s="71"/>
      <c r="J22" s="71"/>
      <c r="K22" s="71"/>
      <c r="L22" s="71"/>
      <c r="M22" s="71"/>
      <c r="N22" s="32"/>
    </row>
    <row r="23" spans="1:15">
      <c r="A23" s="32"/>
      <c r="B23" s="16" t="s">
        <v>130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32"/>
    </row>
    <row r="24" spans="1:15">
      <c r="A24" s="32"/>
      <c r="B24" s="16" t="s">
        <v>131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32"/>
    </row>
    <row r="25" spans="1:15">
      <c r="A25" s="32"/>
      <c r="B25" s="16" t="s">
        <v>132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32"/>
    </row>
    <row r="26" spans="1:15">
      <c r="A26" s="32"/>
      <c r="B26" s="16" t="s">
        <v>133</v>
      </c>
      <c r="C26" s="76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41"/>
      <c r="O26" s="75"/>
    </row>
    <row r="27" spans="1:15">
      <c r="A27" s="32"/>
      <c r="C27" s="71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11"/>
    </row>
    <row r="28" spans="1:15">
      <c r="A28" s="32"/>
      <c r="B28" s="16" t="s">
        <v>134</v>
      </c>
      <c r="C28" s="76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41"/>
    </row>
    <row r="29" spans="1:15">
      <c r="A29" s="32"/>
      <c r="B29" s="16" t="s">
        <v>135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41"/>
    </row>
    <row r="30" spans="1:15">
      <c r="B30" s="4" t="s">
        <v>136</v>
      </c>
      <c r="C30" s="72"/>
      <c r="D30" s="77"/>
      <c r="E30" s="77"/>
      <c r="F30" s="77"/>
      <c r="G30" s="77"/>
      <c r="H30" s="77"/>
      <c r="I30" s="77"/>
      <c r="J30" s="77"/>
      <c r="K30" s="77"/>
      <c r="L30" s="77"/>
      <c r="M30" s="77"/>
    </row>
    <row r="31" spans="1:15">
      <c r="B31" s="8" t="s">
        <v>137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32"/>
    </row>
    <row r="32" spans="1:15" ht="15">
      <c r="B32" s="79"/>
      <c r="C32" s="78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62"/>
    </row>
    <row r="33" spans="2:14">
      <c r="B33" s="8" t="s">
        <v>138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32"/>
    </row>
    <row r="34" spans="2:14">
      <c r="B34" s="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32"/>
    </row>
    <row r="35" spans="2:14">
      <c r="B35" s="8" t="s">
        <v>139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32"/>
    </row>
    <row r="36" spans="2:14">
      <c r="B36" s="32" t="s">
        <v>140</v>
      </c>
      <c r="C36" s="91">
        <f>C33+NPV(C49,D33:M33)</f>
        <v>0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32"/>
    </row>
    <row r="37" spans="2:14">
      <c r="B37" s="16" t="s">
        <v>141</v>
      </c>
      <c r="C37" s="49" t="e">
        <f>IRR(C33:M33)</f>
        <v>#NUM!</v>
      </c>
      <c r="D37" s="51"/>
      <c r="E37" s="50"/>
      <c r="F37" s="51"/>
      <c r="G37" s="51"/>
      <c r="H37" s="51"/>
      <c r="I37" s="51"/>
      <c r="J37" s="51"/>
      <c r="K37" s="51"/>
      <c r="L37" s="51"/>
      <c r="M37" s="51"/>
      <c r="N37" s="51"/>
    </row>
    <row r="38" spans="2:14" ht="14.25">
      <c r="B38" s="31"/>
      <c r="J38" s="81"/>
    </row>
    <row r="39" spans="2:14">
      <c r="B39" s="21" t="s">
        <v>142</v>
      </c>
      <c r="C39" s="4"/>
    </row>
    <row r="40" spans="2:14">
      <c r="B40" s="16" t="s">
        <v>143</v>
      </c>
      <c r="C40" s="49"/>
      <c r="E40" s="82"/>
      <c r="F40" s="82"/>
    </row>
    <row r="41" spans="2:14">
      <c r="B41" s="16" t="s">
        <v>144</v>
      </c>
      <c r="E41" s="87"/>
      <c r="F41" s="82"/>
    </row>
    <row r="42" spans="2:14">
      <c r="B42" s="83" t="s">
        <v>145</v>
      </c>
      <c r="C42" s="16">
        <v>15</v>
      </c>
      <c r="E42" s="82"/>
      <c r="F42" s="82"/>
    </row>
    <row r="43" spans="2:14">
      <c r="B43" s="83" t="s">
        <v>146</v>
      </c>
      <c r="C43" s="56">
        <v>10</v>
      </c>
    </row>
    <row r="44" spans="2:14">
      <c r="B44" s="16" t="s">
        <v>147</v>
      </c>
      <c r="C44" s="49"/>
    </row>
    <row r="45" spans="2:14">
      <c r="B45" s="16" t="s">
        <v>148</v>
      </c>
      <c r="C45" s="49"/>
      <c r="E45" s="88"/>
    </row>
    <row r="46" spans="2:14">
      <c r="B46" s="16" t="s">
        <v>149</v>
      </c>
      <c r="C46" s="85"/>
      <c r="E46" s="84"/>
    </row>
    <row r="47" spans="2:14">
      <c r="B47" s="32" t="s">
        <v>150</v>
      </c>
      <c r="C47" s="55">
        <v>0.35</v>
      </c>
      <c r="E47" s="88"/>
    </row>
    <row r="48" spans="2:14">
      <c r="B48" s="73" t="s">
        <v>151</v>
      </c>
      <c r="C48" s="90">
        <v>0</v>
      </c>
    </row>
    <row r="49" spans="2:5">
      <c r="B49" s="73" t="s">
        <v>152</v>
      </c>
      <c r="C49" s="49">
        <v>0.15</v>
      </c>
      <c r="E49" s="89"/>
    </row>
  </sheetData>
  <phoneticPr fontId="0" type="noConversion"/>
  <pageMargins left="0.75" right="0.75" top="1" bottom="1" header="0.5" footer="0.5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1</vt:lpstr>
      <vt:lpstr>Exhibit 2 </vt:lpstr>
      <vt:lpstr>Exhibit 3</vt:lpstr>
      <vt:lpstr>Exhibit 4</vt:lpstr>
      <vt:lpstr>Exhibit 5</vt:lpstr>
      <vt:lpstr>DCF</vt:lpstr>
    </vt:vector>
  </TitlesOfParts>
  <Company>BA&amp;H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Petersen</dc:creator>
  <cp:lastModifiedBy>petersen</cp:lastModifiedBy>
  <cp:lastPrinted>2002-08-09T01:46:14Z</cp:lastPrinted>
  <dcterms:created xsi:type="dcterms:W3CDTF">2000-05-15T16:39:39Z</dcterms:created>
  <dcterms:modified xsi:type="dcterms:W3CDTF">2011-10-01T22:10:34Z</dcterms:modified>
</cp:coreProperties>
</file>