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8460" windowHeight="4515" activeTab="0"/>
  </bookViews>
  <sheets>
    <sheet name="Answers" sheetId="1" r:id="rId1"/>
    <sheet name="Correct Answers" sheetId="2" r:id="rId2"/>
    <sheet name="Score Distribution" sheetId="3" r:id="rId3"/>
    <sheet name="Score" sheetId="4" r:id="rId4"/>
    <sheet name="Chart Data" sheetId="5" state="hidden" r:id="rId5"/>
  </sheets>
  <definedNames>
    <definedName name="found">#REF!</definedName>
    <definedName name="location">#REF!</definedName>
    <definedName name="showrow">#REF!</definedName>
  </definedNames>
  <calcPr fullCalcOnLoad="1"/>
</workbook>
</file>

<file path=xl/sharedStrings.xml><?xml version="1.0" encoding="utf-8"?>
<sst xmlns="http://schemas.openxmlformats.org/spreadsheetml/2006/main" count="188" uniqueCount="159">
  <si>
    <t>monitored cell</t>
  </si>
  <si>
    <t>mean</t>
  </si>
  <si>
    <t>sample standard deviation</t>
  </si>
  <si>
    <t>minimum</t>
  </si>
  <si>
    <t>maximum</t>
  </si>
  <si>
    <t>number of simulation runs</t>
  </si>
  <si>
    <t>total</t>
  </si>
  <si>
    <t>Mini-Quiz #3: Answers</t>
  </si>
  <si>
    <t>What is the expected number of shirts you'll sell on opening day?</t>
  </si>
  <si>
    <t>On the morning of the first playoff game ("opening day"), the National Weather</t>
  </si>
  <si>
    <t>Service forecasts a 40% chance of rain. .</t>
  </si>
  <si>
    <t>What is your expected sales total across the first two games?</t>
  </si>
  <si>
    <t>The playoff series will end when one team has won three games. The first two</t>
  </si>
  <si>
    <t>games will be played "at home" in Chicago, the next one (or two, if needed) will</t>
  </si>
  <si>
    <t>be played "on the road," and the final game - which will be played only if each</t>
  </si>
  <si>
    <t>team wins two of the first four - will be back in Chicago. After a bit of analysis of</t>
  </si>
  <si>
    <t>What is your expected sales total across the entire series?</t>
  </si>
  <si>
    <t>for a 50% chance of rain on the day of Game 2, and a 20% chance of rain on the</t>
  </si>
  <si>
    <t>day tentatively scheduled for Game 5. (The weather varies independently from day</t>
  </si>
  <si>
    <t>to day.)</t>
  </si>
  <si>
    <t>E[ t-shirts for Game 5 ]</t>
  </si>
  <si>
    <t>E[ t-shirts for Game 1 ]</t>
  </si>
  <si>
    <t>E[ t-shirts for Game 2 ]</t>
  </si>
  <si>
    <t>E[ t-shirts for Games 1 and 2 ]</t>
  </si>
  <si>
    <t>E[ t-shirts for Games 1, 2, and 5 ]</t>
  </si>
  <si>
    <t>played?</t>
  </si>
  <si>
    <t>margin of error (95% confidence)</t>
  </si>
  <si>
    <t>What is your expected profit if you buy this ticket?</t>
  </si>
  <si>
    <t>Just before the series begins, a scalper offers you a Game-5 ticket in Section 135</t>
  </si>
  <si>
    <t>however, if the series ends earlier than Game 5, you can only redeem the ticket</t>
  </si>
  <si>
    <t>game is independent of the outcomes of the other games.)</t>
  </si>
  <si>
    <t>What is the probability that the series will last only three games?</t>
  </si>
  <si>
    <t>Pr(opponent wins in 3)</t>
  </si>
  <si>
    <t>Pr(someone wins in 3)</t>
  </si>
  <si>
    <t>If the series lasts only three games (i.e., if the first three games are all won by the</t>
  </si>
  <si>
    <t>(directly from the definition of conditional probability)</t>
  </si>
  <si>
    <t>Pr(opp win)</t>
  </si>
  <si>
    <t>in 3 games</t>
  </si>
  <si>
    <t>in 4 games</t>
  </si>
  <si>
    <t>in 5 games</t>
  </si>
  <si>
    <t>Pr( series lasts 5 games)</t>
  </si>
  <si>
    <t>Game 2</t>
  </si>
  <si>
    <t>Game 1</t>
  </si>
  <si>
    <t>Game 3</t>
  </si>
  <si>
    <t>Game 4</t>
  </si>
  <si>
    <t>Game 5</t>
  </si>
  <si>
    <t>Simulation:</t>
  </si>
  <si>
    <t>A "cheap" way to set up the simulation is to let the series run on for 5 games,</t>
  </si>
  <si>
    <t>even if someone wins in less than 5</t>
  </si>
  <si>
    <t>Here's a more detailed setup:</t>
  </si>
  <si>
    <t>opp wins</t>
  </si>
  <si>
    <t>games played</t>
  </si>
  <si>
    <t>opp wins in 5 games</t>
  </si>
  <si>
    <t>opp wins in 4 games</t>
  </si>
  <si>
    <t>opp wins in 3 games</t>
  </si>
  <si>
    <t>In this answer, and the one below, we take advantage of the facts that</t>
  </si>
  <si>
    <r>
      <t>E[ 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+ 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] = E[S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] + E[S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}, and  E[ 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+ 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+ S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 xml:space="preserve"> ] = E[S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] + E[S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] + E[S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] .</t>
    </r>
  </si>
  <si>
    <t>Excel's AND function is "true" only when every listed condition</t>
  </si>
  <si>
    <t>is true. =IF(AND(condition1, condition2),a,b) is equivalent to</t>
  </si>
  <si>
    <t>=IF(condition1, IF(condition2, a,b),b)</t>
  </si>
  <si>
    <t>Equivalently,</t>
  </si>
  <si>
    <t>t-shirts, since those given numbers are themselves expected values. What we're</t>
  </si>
  <si>
    <t>E[Game-5 sales] = E[Game-5 sales | Game 5 is played] ∙ Pr(Game 5 is played)</t>
  </si>
  <si>
    <t>E[Game-1 sales] = E[Game-1 sales | rain] ∙ Pr(rain)</t>
  </si>
  <si>
    <t xml:space="preserve">                          + E[Game-1 sales | clear] ∙ Pr(clear)</t>
  </si>
  <si>
    <t xml:space="preserve">                            + E[Game-5 sales | Game 5 isn't played] ∙ Pr(Game 5 isn't played)</t>
  </si>
  <si>
    <t>3 home games (WWLLW), 2 at home and 1 on the road</t>
  </si>
  <si>
    <t>and 2 on the road (LLWWW).</t>
  </si>
  <si>
    <t>(4 ways: WLWLW, WLLWW, LWWLW, LWLWW), or 1 at home</t>
  </si>
  <si>
    <t>rain?</t>
  </si>
  <si>
    <t>What is the probability that the Cubs will win the series in 3 games?</t>
  </si>
  <si>
    <t>Pr(Cubs win in 3)</t>
  </si>
  <si>
    <t>same team), how likely is it that the Cubs will be the victors?</t>
  </si>
  <si>
    <t>Pr( Cubs win series | series lasts only 3 games )</t>
  </si>
  <si>
    <t>What is the probability that the Cubs will win the series?</t>
  </si>
  <si>
    <t>For example, the Cubs can win in 5 games by winning all</t>
  </si>
  <si>
    <t>Pr( Cubs win the series )</t>
  </si>
  <si>
    <t>Pr( Cubs win series )</t>
  </si>
  <si>
    <t>You've decided to supplement your income by selling "Go, Cubs!" t-shirts outside</t>
  </si>
  <si>
    <t>the stadium before each of the home games the Cubs will play during the second</t>
  </si>
  <si>
    <t>playoff series. On a clear day, you expect to be able to sell 2,000 shirts.</t>
  </si>
  <si>
    <t>past data, you believe there's a 62% chance the series will end in 3 or 4 games</t>
  </si>
  <si>
    <t>(and a 38% chance the series will last 5 games). The long-range forecast calls</t>
  </si>
  <si>
    <t>and a 45% chance of winning each game on the road. (The outcome of each</t>
  </si>
  <si>
    <t>Pr(rain)</t>
  </si>
  <si>
    <t>Pr(clear)</t>
  </si>
  <si>
    <t>E[S|rain]</t>
  </si>
  <si>
    <t>E[S|clear]</t>
  </si>
  <si>
    <t>E[S|no game]</t>
  </si>
  <si>
    <t>E[S|game, rain]</t>
  </si>
  <si>
    <t>E[S|game, clear]</t>
  </si>
  <si>
    <t>Pr(no game)</t>
  </si>
  <si>
    <t>Pr(game,rain)</t>
  </si>
  <si>
    <t>Pr(game,clear)</t>
  </si>
  <si>
    <t>#1</t>
  </si>
  <si>
    <t>#2</t>
  </si>
  <si>
    <t>#3</t>
  </si>
  <si>
    <t>#4</t>
  </si>
  <si>
    <t>#5</t>
  </si>
  <si>
    <t>#6</t>
  </si>
  <si>
    <t>#7</t>
  </si>
  <si>
    <t>#8</t>
  </si>
  <si>
    <t>absent</t>
  </si>
  <si>
    <t>0 correct</t>
  </si>
  <si>
    <t>1 correct</t>
  </si>
  <si>
    <t>2 correct</t>
  </si>
  <si>
    <t>3 correct</t>
  </si>
  <si>
    <t>4 correct</t>
  </si>
  <si>
    <t>5 correct</t>
  </si>
  <si>
    <t>6 correct</t>
  </si>
  <si>
    <t>7 correct</t>
  </si>
  <si>
    <t>8 correct</t>
  </si>
  <si>
    <t>Pr(CC win)</t>
  </si>
  <si>
    <t>CC home</t>
  </si>
  <si>
    <t>CC road</t>
  </si>
  <si>
    <t>CC win?</t>
  </si>
  <si>
    <t>total CC wins</t>
  </si>
  <si>
    <t>CC win series?</t>
  </si>
  <si>
    <t>CC wins</t>
  </si>
  <si>
    <t>CC win in 3 games</t>
  </si>
  <si>
    <t>CC win in 4 games</t>
  </si>
  <si>
    <t>CC win in 5 games</t>
  </si>
  <si>
    <t>(this is a good seat) for $750. If Game 5 is played, you expect to be able to resell</t>
  </si>
  <si>
    <t>Find Your Mini-Quiz Score</t>
  </si>
  <si>
    <t>Insert your NetID and class password, and then push the button to find your score on this mini-quiz.</t>
  </si>
  <si>
    <t>NetID:</t>
  </si>
  <si>
    <t>Password:</t>
  </si>
  <si>
    <t>Your score-line will be highlighted in yellow below.</t>
  </si>
  <si>
    <t>Total</t>
  </si>
  <si>
    <t>Ans.1</t>
  </si>
  <si>
    <t>Ans.2</t>
  </si>
  <si>
    <t>Ans.3</t>
  </si>
  <si>
    <t>Ans.4</t>
  </si>
  <si>
    <t>Ans.5</t>
  </si>
  <si>
    <t>Ans.6</t>
  </si>
  <si>
    <t>Ans.7</t>
  </si>
  <si>
    <t>Sc.1</t>
  </si>
  <si>
    <t>Sc.2</t>
  </si>
  <si>
    <t>Sc.3</t>
  </si>
  <si>
    <t>Sc.4</t>
  </si>
  <si>
    <t>Sc.5</t>
  </si>
  <si>
    <t>Sc.6</t>
  </si>
  <si>
    <t>Sc.7</t>
  </si>
  <si>
    <t>Ans.8</t>
  </si>
  <si>
    <t>Sc.8</t>
  </si>
  <si>
    <t>this ticket for $2100 (you'll be outside the stadium selling t-shirts, of course);</t>
  </si>
  <si>
    <t xml:space="preserve">                E[ profit ]                  =       E[ revenue ]    -    750</t>
  </si>
  <si>
    <t>really exploiting here is the fact that</t>
  </si>
  <si>
    <t>However, if it rains, you expect to sell only 1,200.</t>
  </si>
  <si>
    <t>We might, of course, end up selling some amount other than 1,200 or 2,000</t>
  </si>
  <si>
    <t xml:space="preserve">                          = 1200 ∙ 0.40 + 2000 ∙ 0.60</t>
  </si>
  <si>
    <t>You believe that the Cubs have a 60% chance of winning each home game,</t>
  </si>
  <si>
    <t xml:space="preserve">                          = (1200∙0.20 + 2000∙0.80) ∙ 0.38 + 0 ∙ 0.62 = 699.2</t>
  </si>
  <si>
    <t>=0.62*(80-750)+0.38*(2100-750) = (0.62*80+0.39*2100) - 750</t>
  </si>
  <si>
    <t>for its $80 face value.</t>
  </si>
  <si>
    <t>I didn't deduct this time, but if you answered</t>
  </si>
  <si>
    <t>E[t-shirts]</t>
  </si>
  <si>
    <t>3,979 (i.e., if you rounded), you were wrong.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</si>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</sst>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0.0000"/>
    <numFmt numFmtId="171" formatCode="#,##0.0"/>
    <numFmt numFmtId="172" formatCode="0.0%"/>
    <numFmt numFmtId="173" formatCode="0.0"/>
    <numFmt numFmtId="174" formatCode="0.0000%"/>
  </numFmts>
  <fonts count="51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0"/>
      <color indexed="17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9.5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 quotePrefix="1">
      <alignment horizontal="left" indent="1"/>
    </xf>
    <xf numFmtId="10" fontId="2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 horizontal="center"/>
    </xf>
    <xf numFmtId="0" fontId="5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 horizontal="center"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left"/>
    </xf>
    <xf numFmtId="3" fontId="3" fillId="0" borderId="0" xfId="0" applyNumberFormat="1" applyFont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169" fontId="2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19" xfId="0" applyNumberFormat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0" fillId="0" borderId="21" xfId="0" applyBorder="1" applyAlignment="1" quotePrefix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71" fontId="2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7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10" fontId="0" fillId="0" borderId="18" xfId="0" applyNumberFormat="1" applyBorder="1" applyAlignment="1" quotePrefix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 quotePrefix="1">
      <alignment horizontal="right" indent="1"/>
    </xf>
    <xf numFmtId="0" fontId="0" fillId="0" borderId="24" xfId="0" applyBorder="1" applyAlignment="1">
      <alignment horizontal="right"/>
    </xf>
    <xf numFmtId="10" fontId="0" fillId="0" borderId="10" xfId="0" applyNumberFormat="1" applyBorder="1" applyAlignment="1" quotePrefix="1">
      <alignment/>
    </xf>
    <xf numFmtId="10" fontId="2" fillId="0" borderId="0" xfId="0" applyNumberFormat="1" applyFont="1" applyAlignment="1">
      <alignment horizontal="center"/>
    </xf>
    <xf numFmtId="0" fontId="0" fillId="0" borderId="17" xfId="0" applyNumberFormat="1" applyBorder="1" applyAlignment="1" quotePrefix="1">
      <alignment horizontal="right"/>
    </xf>
    <xf numFmtId="0" fontId="0" fillId="0" borderId="0" xfId="0" applyNumberFormat="1" applyBorder="1" applyAlignment="1">
      <alignment horizontal="right"/>
    </xf>
    <xf numFmtId="3" fontId="0" fillId="0" borderId="17" xfId="0" applyNumberFormat="1" applyBorder="1" applyAlignment="1" quotePrefix="1">
      <alignment horizontal="right"/>
    </xf>
    <xf numFmtId="3" fontId="0" fillId="0" borderId="0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10" fontId="0" fillId="0" borderId="24" xfId="0" applyNumberFormat="1" applyBorder="1" applyAlignment="1" quotePrefix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27" xfId="0" applyBorder="1" applyAlignment="1">
      <alignment/>
    </xf>
    <xf numFmtId="9" fontId="0" fillId="0" borderId="25" xfId="0" applyNumberFormat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9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0" applyNumberFormat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3" fillId="0" borderId="17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72" fontId="0" fillId="0" borderId="25" xfId="0" applyNumberForma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10" fontId="2" fillId="0" borderId="0" xfId="0" applyNumberFormat="1" applyFont="1" applyAlignment="1" quotePrefix="1">
      <alignment horizontal="right" indent="1"/>
    </xf>
    <xf numFmtId="10" fontId="3" fillId="0" borderId="0" xfId="0" applyNumberFormat="1" applyFont="1" applyAlignment="1" quotePrefix="1">
      <alignment horizontal="right" inden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29" xfId="0" applyBorder="1" applyAlignment="1">
      <alignment horizontal="left" indent="1"/>
    </xf>
    <xf numFmtId="0" fontId="0" fillId="0" borderId="30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0" fillId="0" borderId="3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10" fontId="2" fillId="0" borderId="17" xfId="0" applyNumberFormat="1" applyFont="1" applyBorder="1" applyAlignment="1">
      <alignment horizontal="center"/>
    </xf>
    <xf numFmtId="0" fontId="3" fillId="0" borderId="17" xfId="0" applyNumberFormat="1" applyFont="1" applyBorder="1" applyAlignment="1" quotePrefix="1">
      <alignment horizontal="right"/>
    </xf>
    <xf numFmtId="0" fontId="3" fillId="0" borderId="0" xfId="0" applyNumberFormat="1" applyFont="1" applyBorder="1" applyAlignment="1" quotePrefix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0" fontId="50" fillId="0" borderId="0" xfId="0" applyFont="1" applyAlignment="1">
      <alignment/>
    </xf>
    <xf numFmtId="0" fontId="50" fillId="0" borderId="0" xfId="0" applyFont="1" applyAlignment="1" quotePrefix="1">
      <alignment/>
    </xf>
    <xf numFmtId="0" fontId="0" fillId="0" borderId="32" xfId="0" applyFont="1" applyBorder="1" applyAlignment="1">
      <alignment horizontal="center"/>
    </xf>
    <xf numFmtId="0" fontId="33" fillId="0" borderId="0" xfId="55" applyAlignment="1">
      <alignment horizontal="center"/>
      <protection/>
    </xf>
    <xf numFmtId="0" fontId="33" fillId="0" borderId="0" xfId="55" applyAlignment="1">
      <alignment horizontal="center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Correct Answers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7625"/>
          <c:w val="0.9777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'Chart Data'!$D$4:$K$4</c:f>
              <c:numCache>
                <c:ptCount val="8"/>
                <c:pt idx="0">
                  <c:v>1</c:v>
                </c:pt>
                <c:pt idx="1">
                  <c:v>0.9074074074074074</c:v>
                </c:pt>
                <c:pt idx="2">
                  <c:v>0.7962962962962963</c:v>
                </c:pt>
                <c:pt idx="3">
                  <c:v>0.8888888888888888</c:v>
                </c:pt>
                <c:pt idx="4">
                  <c:v>1</c:v>
                </c:pt>
                <c:pt idx="5">
                  <c:v>0.9259259259259259</c:v>
                </c:pt>
                <c:pt idx="6">
                  <c:v>0.9814814814814815</c:v>
                </c:pt>
                <c:pt idx="7">
                  <c:v>0.8518518518518519</c:v>
                </c:pt>
              </c:numCache>
            </c:numRef>
          </c:val>
        </c:ser>
        <c:axId val="50066481"/>
        <c:axId val="47945146"/>
      </c:barChart>
      <c:catAx>
        <c:axId val="5006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Problem #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45146"/>
        <c:crosses val="autoZero"/>
        <c:auto val="1"/>
        <c:lblOffset val="100"/>
        <c:tickLblSkip val="1"/>
        <c:noMultiLvlLbl val="0"/>
      </c:catAx>
      <c:valAx>
        <c:axId val="4794514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6648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Scores</a:t>
            </a:r>
          </a:p>
        </c:rich>
      </c:tx>
      <c:layout>
        <c:manualLayout>
          <c:xMode val="factor"/>
          <c:yMode val="factor"/>
          <c:x val="0.026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3475"/>
          <c:w val="0.99875"/>
          <c:h val="0.95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Data'!$F$7</c:f>
              <c:strCache>
                <c:ptCount val="1"/>
                <c:pt idx="0">
                  <c:v>3 correct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Data'!$F$7</c:f>
              <c:strCache>
                <c:ptCount val="1"/>
                <c:pt idx="0">
                  <c:v>3 correct</c:v>
                </c:pt>
              </c:strCache>
            </c:strRef>
          </c:cat>
          <c:val>
            <c:numRef>
              <c:f>'Chart Data'!$F$10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1"/>
          <c:tx>
            <c:strRef>
              <c:f>'Chart Data'!$G$7</c:f>
              <c:strCache>
                <c:ptCount val="1"/>
                <c:pt idx="0">
                  <c:v>4 correct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Data'!$F$7</c:f>
              <c:strCache>
                <c:ptCount val="1"/>
                <c:pt idx="0">
                  <c:v>3 correct</c:v>
                </c:pt>
              </c:strCache>
            </c:strRef>
          </c:cat>
          <c:val>
            <c:numRef>
              <c:f>'Chart Data'!$G$10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2"/>
          <c:tx>
            <c:strRef>
              <c:f>'Chart Data'!$H$7</c:f>
              <c:strCache>
                <c:ptCount val="1"/>
                <c:pt idx="0">
                  <c:v>5 correct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'Chart Data'!$F$7</c:f>
              <c:strCache>
                <c:ptCount val="1"/>
                <c:pt idx="0">
                  <c:v>3 correct</c:v>
                </c:pt>
              </c:strCache>
            </c:strRef>
          </c:cat>
          <c:val>
            <c:numRef>
              <c:f>'Chart Data'!$H$10</c:f>
              <c:numCache>
                <c:ptCount val="1"/>
                <c:pt idx="0">
                  <c:v>0.07407407407407407</c:v>
                </c:pt>
              </c:numCache>
            </c:numRef>
          </c:val>
        </c:ser>
        <c:ser>
          <c:idx val="6"/>
          <c:order val="3"/>
          <c:tx>
            <c:strRef>
              <c:f>'Chart Data'!$I$7</c:f>
              <c:strCache>
                <c:ptCount val="1"/>
                <c:pt idx="0">
                  <c:v>6 correct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'Chart Data'!$F$7</c:f>
              <c:strCache>
                <c:ptCount val="1"/>
                <c:pt idx="0">
                  <c:v>3 correct</c:v>
                </c:pt>
              </c:strCache>
            </c:strRef>
          </c:cat>
          <c:val>
            <c:numRef>
              <c:f>'Chart Data'!$I$10</c:f>
              <c:numCache>
                <c:ptCount val="1"/>
                <c:pt idx="0">
                  <c:v>0.09259259259259259</c:v>
                </c:pt>
              </c:numCache>
            </c:numRef>
          </c:val>
        </c:ser>
        <c:ser>
          <c:idx val="7"/>
          <c:order val="4"/>
          <c:tx>
            <c:strRef>
              <c:f>'Chart Data'!$J$7</c:f>
              <c:strCache>
                <c:ptCount val="1"/>
                <c:pt idx="0">
                  <c:v>7 correct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'Chart Data'!$F$7</c:f>
              <c:strCache>
                <c:ptCount val="1"/>
                <c:pt idx="0">
                  <c:v>3 correct</c:v>
                </c:pt>
              </c:strCache>
            </c:strRef>
          </c:cat>
          <c:val>
            <c:numRef>
              <c:f>'Chart Data'!$J$10</c:f>
              <c:numCache>
                <c:ptCount val="1"/>
                <c:pt idx="0">
                  <c:v>0.24074074074074073</c:v>
                </c:pt>
              </c:numCache>
            </c:numRef>
          </c:val>
        </c:ser>
        <c:ser>
          <c:idx val="8"/>
          <c:order val="5"/>
          <c:tx>
            <c:strRef>
              <c:f>'Chart Data'!$K$7</c:f>
              <c:strCache>
                <c:ptCount val="1"/>
                <c:pt idx="0">
                  <c:v>8 correct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'Chart Data'!$F$7</c:f>
              <c:strCache>
                <c:ptCount val="1"/>
                <c:pt idx="0">
                  <c:v>3 correct</c:v>
                </c:pt>
              </c:strCache>
            </c:strRef>
          </c:cat>
          <c:val>
            <c:numRef>
              <c:f>'Chart Data'!$K$10</c:f>
              <c:numCache>
                <c:ptCount val="1"/>
                <c:pt idx="0">
                  <c:v>0.5925925925925926</c:v>
                </c:pt>
              </c:numCache>
            </c:numRef>
          </c:val>
        </c:ser>
        <c:overlap val="100"/>
        <c:gapWidth val="20"/>
        <c:axId val="28853131"/>
        <c:axId val="58351588"/>
      </c:barChart>
      <c:catAx>
        <c:axId val="28853131"/>
        <c:scaling>
          <c:orientation val="minMax"/>
        </c:scaling>
        <c:axPos val="b"/>
        <c:delete val="1"/>
        <c:majorTickMark val="out"/>
        <c:minorTickMark val="none"/>
        <c:tickLblPos val="nextTo"/>
        <c:crossAx val="58351588"/>
        <c:crosses val="autoZero"/>
        <c:auto val="1"/>
        <c:lblOffset val="100"/>
        <c:tickLblSkip val="1"/>
        <c:noMultiLvlLbl val="0"/>
      </c:catAx>
      <c:valAx>
        <c:axId val="5835158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53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pageSetup horizontalDpi="1200" verticalDpi="1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106</xdr:row>
      <xdr:rowOff>152400</xdr:rowOff>
    </xdr:from>
    <xdr:to>
      <xdr:col>5</xdr:col>
      <xdr:colOff>533400</xdr:colOff>
      <xdr:row>111</xdr:row>
      <xdr:rowOff>0</xdr:rowOff>
    </xdr:to>
    <xdr:sp>
      <xdr:nvSpPr>
        <xdr:cNvPr id="1" name="Line 14"/>
        <xdr:cNvSpPr>
          <a:spLocks/>
        </xdr:cNvSpPr>
      </xdr:nvSpPr>
      <xdr:spPr>
        <a:xfrm flipH="1">
          <a:off x="2019300" y="17440275"/>
          <a:ext cx="12192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143</xdr:row>
      <xdr:rowOff>28575</xdr:rowOff>
    </xdr:from>
    <xdr:to>
      <xdr:col>7</xdr:col>
      <xdr:colOff>628650</xdr:colOff>
      <xdr:row>144</xdr:row>
      <xdr:rowOff>0</xdr:rowOff>
    </xdr:to>
    <xdr:sp>
      <xdr:nvSpPr>
        <xdr:cNvPr id="2" name="Line 15"/>
        <xdr:cNvSpPr>
          <a:spLocks/>
        </xdr:cNvSpPr>
      </xdr:nvSpPr>
      <xdr:spPr>
        <a:xfrm flipH="1">
          <a:off x="4076700" y="23355300"/>
          <a:ext cx="6000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109</xdr:row>
      <xdr:rowOff>95250</xdr:rowOff>
    </xdr:from>
    <xdr:to>
      <xdr:col>5</xdr:col>
      <xdr:colOff>581025</xdr:colOff>
      <xdr:row>111</xdr:row>
      <xdr:rowOff>66675</xdr:rowOff>
    </xdr:to>
    <xdr:sp>
      <xdr:nvSpPr>
        <xdr:cNvPr id="3" name="Line 16"/>
        <xdr:cNvSpPr>
          <a:spLocks/>
        </xdr:cNvSpPr>
      </xdr:nvSpPr>
      <xdr:spPr>
        <a:xfrm flipH="1">
          <a:off x="2028825" y="17887950"/>
          <a:ext cx="12573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6</xdr:row>
      <xdr:rowOff>66675</xdr:rowOff>
    </xdr:from>
    <xdr:to>
      <xdr:col>3</xdr:col>
      <xdr:colOff>552450</xdr:colOff>
      <xdr:row>8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104900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155"/>
  <sheetViews>
    <sheetView showGridLines="0" tabSelected="1" zoomScalePageLayoutView="0" workbookViewId="0" topLeftCell="A1">
      <selection activeCell="B1" sqref="B1:H1"/>
    </sheetView>
  </sheetViews>
  <sheetFormatPr defaultColWidth="9.140625" defaultRowHeight="12.75"/>
  <cols>
    <col min="1" max="1" width="1.7109375" style="0" customWidth="1"/>
    <col min="2" max="5" width="9.7109375" style="0" customWidth="1"/>
    <col min="6" max="6" width="10.421875" style="0" customWidth="1"/>
    <col min="7" max="11" width="9.7109375" style="0" customWidth="1"/>
  </cols>
  <sheetData>
    <row r="1" spans="2:8" ht="15.75">
      <c r="B1" s="114" t="s">
        <v>7</v>
      </c>
      <c r="C1" s="114"/>
      <c r="D1" s="114"/>
      <c r="E1" s="114"/>
      <c r="F1" s="114"/>
      <c r="G1" s="114"/>
      <c r="H1" s="114"/>
    </row>
    <row r="3" ht="12.75">
      <c r="B3" s="12" t="s">
        <v>78</v>
      </c>
    </row>
    <row r="4" ht="12.75">
      <c r="B4" s="10" t="s">
        <v>79</v>
      </c>
    </row>
    <row r="5" ht="12.75">
      <c r="B5" s="10" t="s">
        <v>80</v>
      </c>
    </row>
    <row r="6" ht="12.75">
      <c r="B6" s="10" t="s">
        <v>148</v>
      </c>
    </row>
    <row r="8" ht="12.75">
      <c r="B8" s="10" t="s">
        <v>9</v>
      </c>
    </row>
    <row r="9" ht="12.75">
      <c r="B9" s="10" t="s">
        <v>10</v>
      </c>
    </row>
    <row r="10" ht="12.75">
      <c r="B10" s="10"/>
    </row>
    <row r="11" ht="12.75">
      <c r="B11" s="10" t="s">
        <v>8</v>
      </c>
    </row>
    <row r="12" spans="6:9" ht="12.75">
      <c r="F12" s="3"/>
      <c r="G12" s="3"/>
      <c r="H12" s="46"/>
      <c r="I12" s="46"/>
    </row>
    <row r="13" spans="2:9" ht="12.75">
      <c r="B13" s="37">
        <f>SUMPRODUCT(G13:G14,I13:I14)</f>
        <v>1680</v>
      </c>
      <c r="C13" s="16" t="s">
        <v>21</v>
      </c>
      <c r="F13" s="97" t="s">
        <v>86</v>
      </c>
      <c r="G13" s="69">
        <v>1200</v>
      </c>
      <c r="H13" s="97" t="s">
        <v>84</v>
      </c>
      <c r="I13" s="72">
        <v>0.4</v>
      </c>
    </row>
    <row r="14" spans="6:9" ht="12.75">
      <c r="F14" s="98" t="s">
        <v>87</v>
      </c>
      <c r="G14" s="70">
        <v>2000</v>
      </c>
      <c r="H14" s="98" t="s">
        <v>85</v>
      </c>
      <c r="I14" s="73">
        <v>0.6</v>
      </c>
    </row>
    <row r="15" spans="6:7" ht="12.75">
      <c r="F15" s="39"/>
      <c r="G15" s="40"/>
    </row>
    <row r="16" spans="2:7" ht="12.75">
      <c r="B16" t="s">
        <v>149</v>
      </c>
      <c r="F16" s="39"/>
      <c r="G16" s="40"/>
    </row>
    <row r="17" spans="2:7" ht="12.75">
      <c r="B17" t="s">
        <v>61</v>
      </c>
      <c r="F17" s="39"/>
      <c r="G17" s="40"/>
    </row>
    <row r="18" spans="2:7" ht="12.75">
      <c r="B18" t="s">
        <v>147</v>
      </c>
      <c r="F18" s="39"/>
      <c r="G18" s="40"/>
    </row>
    <row r="19" spans="6:7" ht="12.75">
      <c r="F19" s="39"/>
      <c r="G19" s="40"/>
    </row>
    <row r="20" spans="2:7" ht="12.75">
      <c r="B20" t="s">
        <v>63</v>
      </c>
      <c r="F20" s="39"/>
      <c r="G20" s="40"/>
    </row>
    <row r="21" spans="2:7" ht="12.75">
      <c r="B21" s="1" t="s">
        <v>64</v>
      </c>
      <c r="F21" s="39"/>
      <c r="G21" s="40"/>
    </row>
    <row r="22" spans="2:7" ht="12.75">
      <c r="B22" s="1" t="s">
        <v>150</v>
      </c>
      <c r="F22" s="39"/>
      <c r="G22" s="40"/>
    </row>
    <row r="24" ht="12.75">
      <c r="B24" s="10" t="s">
        <v>12</v>
      </c>
    </row>
    <row r="25" ht="12.75">
      <c r="B25" s="10" t="s">
        <v>13</v>
      </c>
    </row>
    <row r="26" ht="12.75">
      <c r="B26" s="10" t="s">
        <v>14</v>
      </c>
    </row>
    <row r="27" ht="12.75">
      <c r="B27" s="10" t="s">
        <v>15</v>
      </c>
    </row>
    <row r="28" ht="12.75">
      <c r="B28" s="10" t="s">
        <v>81</v>
      </c>
    </row>
    <row r="29" ht="12.75">
      <c r="B29" s="10" t="s">
        <v>82</v>
      </c>
    </row>
    <row r="30" ht="12.75">
      <c r="B30" s="10" t="s">
        <v>17</v>
      </c>
    </row>
    <row r="31" ht="12.75">
      <c r="B31" s="10" t="s">
        <v>18</v>
      </c>
    </row>
    <row r="32" ht="12.75">
      <c r="B32" s="10" t="s">
        <v>19</v>
      </c>
    </row>
    <row r="34" ht="12.75">
      <c r="B34" s="10" t="s">
        <v>11</v>
      </c>
    </row>
    <row r="35" spans="6:10" ht="12.75">
      <c r="F35" s="3"/>
      <c r="G35" s="3"/>
      <c r="I35" s="64"/>
      <c r="J35" s="64"/>
    </row>
    <row r="36" spans="2:9" ht="12.75">
      <c r="B36" s="38">
        <f>SUMPRODUCT(G36:G37,I36:I37)</f>
        <v>1600</v>
      </c>
      <c r="C36" s="14" t="s">
        <v>22</v>
      </c>
      <c r="F36" s="97" t="s">
        <v>86</v>
      </c>
      <c r="G36" s="69">
        <v>1200</v>
      </c>
      <c r="H36" s="97" t="s">
        <v>84</v>
      </c>
      <c r="I36" s="72">
        <v>0.5</v>
      </c>
    </row>
    <row r="37" spans="6:9" ht="12.75">
      <c r="F37" s="98" t="s">
        <v>87</v>
      </c>
      <c r="G37" s="70">
        <v>2000</v>
      </c>
      <c r="H37" s="98" t="s">
        <v>85</v>
      </c>
      <c r="I37" s="73">
        <v>0.5</v>
      </c>
    </row>
    <row r="38" spans="2:10" ht="12.75">
      <c r="B38" s="37">
        <f>B13+B36</f>
        <v>3280</v>
      </c>
      <c r="C38" s="16" t="s">
        <v>23</v>
      </c>
      <c r="I38" s="65"/>
      <c r="J38" s="66"/>
    </row>
    <row r="39" spans="9:10" ht="12.75">
      <c r="I39" s="65"/>
      <c r="J39" s="66"/>
    </row>
    <row r="40" spans="2:10" ht="12.75">
      <c r="B40" t="s">
        <v>55</v>
      </c>
      <c r="I40" s="67"/>
      <c r="J40" s="68"/>
    </row>
    <row r="41" ht="15.75">
      <c r="B41" t="s">
        <v>56</v>
      </c>
    </row>
    <row r="43" ht="12.75">
      <c r="B43" s="10" t="s">
        <v>16</v>
      </c>
    </row>
    <row r="45" spans="6:11" ht="12.75">
      <c r="F45" s="97" t="s">
        <v>88</v>
      </c>
      <c r="G45" s="99"/>
      <c r="H45" s="69">
        <v>0</v>
      </c>
      <c r="I45" s="97" t="s">
        <v>91</v>
      </c>
      <c r="J45" s="71"/>
      <c r="K45" s="87">
        <f>0.62</f>
        <v>0.62</v>
      </c>
    </row>
    <row r="46" spans="2:11" ht="12.75">
      <c r="B46" s="38">
        <f>SUMPRODUCT(H45:H47,K45:K47)</f>
        <v>699.2000000000002</v>
      </c>
      <c r="C46" s="14" t="s">
        <v>20</v>
      </c>
      <c r="F46" s="100" t="s">
        <v>89</v>
      </c>
      <c r="G46" s="101"/>
      <c r="H46" s="75">
        <v>1200</v>
      </c>
      <c r="I46" s="100" t="s">
        <v>92</v>
      </c>
      <c r="J46" s="46"/>
      <c r="K46" s="88">
        <f>0.38*0.2</f>
        <v>0.07600000000000001</v>
      </c>
    </row>
    <row r="47" spans="2:11" ht="12.75">
      <c r="B47" s="17"/>
      <c r="C47" s="14"/>
      <c r="F47" s="98" t="s">
        <v>90</v>
      </c>
      <c r="G47" s="102"/>
      <c r="H47" s="70">
        <v>2000</v>
      </c>
      <c r="I47" s="98" t="s">
        <v>93</v>
      </c>
      <c r="J47" s="9"/>
      <c r="K47" s="89">
        <f>0.38*0.8</f>
        <v>0.30400000000000005</v>
      </c>
    </row>
    <row r="48" spans="6:7" ht="12.75">
      <c r="F48" s="39"/>
      <c r="G48" s="74"/>
    </row>
    <row r="49" ht="12.75">
      <c r="B49" t="s">
        <v>60</v>
      </c>
    </row>
    <row r="50" ht="12.75">
      <c r="B50" t="s">
        <v>62</v>
      </c>
    </row>
    <row r="51" ht="12.75">
      <c r="B51" s="1" t="s">
        <v>65</v>
      </c>
    </row>
    <row r="52" ht="12.75">
      <c r="B52" s="108" t="s">
        <v>152</v>
      </c>
    </row>
    <row r="54" spans="2:10" ht="12.75">
      <c r="B54" s="37">
        <f>SUM(B38+B46)</f>
        <v>3979.2000000000003</v>
      </c>
      <c r="C54" s="16" t="s">
        <v>24</v>
      </c>
      <c r="J54" s="109" t="s">
        <v>155</v>
      </c>
    </row>
    <row r="55" spans="2:10" ht="12.75">
      <c r="B55" s="13"/>
      <c r="C55" s="13"/>
      <c r="D55" s="13"/>
      <c r="E55" s="13"/>
      <c r="F55" s="13"/>
      <c r="G55" s="13"/>
      <c r="H55" s="13"/>
      <c r="J55" s="110" t="s">
        <v>157</v>
      </c>
    </row>
    <row r="56" ht="13.5" thickBot="1"/>
    <row r="57" spans="2:4" ht="12.75">
      <c r="B57" s="111" t="s">
        <v>156</v>
      </c>
      <c r="C57" s="18" t="s">
        <v>69</v>
      </c>
      <c r="D57" s="15" t="s">
        <v>25</v>
      </c>
    </row>
    <row r="58" spans="2:5" ht="12.75">
      <c r="B58" s="21">
        <f>IF(D58=0,0,IF(C58=1,1200,2000))</f>
        <v>2000</v>
      </c>
      <c r="C58" s="3">
        <f ca="1">IF(RAND()&lt;0.4,1,0)</f>
        <v>0</v>
      </c>
      <c r="D58" s="5">
        <v>1</v>
      </c>
      <c r="E58" s="32" t="s">
        <v>42</v>
      </c>
    </row>
    <row r="59" spans="2:5" ht="12.75">
      <c r="B59" s="21">
        <f>IF(D59=0,0,IF(C59=1,1200,2000))</f>
        <v>1200</v>
      </c>
      <c r="C59" s="3">
        <f ca="1">IF(RAND()&lt;0.5,1,0)</f>
        <v>1</v>
      </c>
      <c r="D59" s="5">
        <v>1</v>
      </c>
      <c r="E59" s="32" t="s">
        <v>41</v>
      </c>
    </row>
    <row r="60" spans="2:5" ht="13.5" thickBot="1">
      <c r="B60" s="22">
        <f>IF(D60=0,0,IF(C60=1,1200,2000))</f>
        <v>0</v>
      </c>
      <c r="C60" s="4">
        <f ca="1">IF(RAND()&lt;0.2,1,0)</f>
        <v>0</v>
      </c>
      <c r="D60" s="6">
        <f ca="1">IF(RAND()&lt;0.62,0,1)</f>
        <v>0</v>
      </c>
      <c r="E60" s="32" t="s">
        <v>45</v>
      </c>
    </row>
    <row r="61" spans="2:4" ht="12.75">
      <c r="B61" s="20">
        <f>SUM(B58:B60)</f>
        <v>3200</v>
      </c>
      <c r="C61" s="2" t="s">
        <v>6</v>
      </c>
      <c r="D61" s="2"/>
    </row>
    <row r="62" ht="13.5" thickBot="1"/>
    <row r="63" spans="2:8" ht="12.75">
      <c r="B63" s="41" t="str">
        <f>ADDRESS(ROW($B$58),COLUMN($B$58))</f>
        <v>$B$58</v>
      </c>
      <c r="C63" s="55" t="str">
        <f>ADDRESS(ROW($B$59),COLUMN($B$59))</f>
        <v>$B$59</v>
      </c>
      <c r="D63" s="55" t="str">
        <f>ADDRESS(ROW($B$60),COLUMN($B$60))</f>
        <v>$B$60</v>
      </c>
      <c r="E63" s="55" t="str">
        <f>ADDRESS(ROW($B$61),COLUMN($B$61))</f>
        <v>$B$61</v>
      </c>
      <c r="F63" s="42" t="s">
        <v>0</v>
      </c>
      <c r="G63" s="43"/>
      <c r="H63" s="44"/>
    </row>
    <row r="64" spans="2:8" ht="12.75">
      <c r="B64" s="85">
        <v>1679.56</v>
      </c>
      <c r="C64" s="86">
        <v>1598.752</v>
      </c>
      <c r="D64" s="86">
        <v>701.768</v>
      </c>
      <c r="E64" s="86">
        <v>3980.08</v>
      </c>
      <c r="F64" s="45" t="s">
        <v>1</v>
      </c>
      <c r="G64" s="46"/>
      <c r="H64" s="47"/>
    </row>
    <row r="65" spans="2:8" ht="12.75">
      <c r="B65" s="49">
        <v>392.0098763008799</v>
      </c>
      <c r="C65" s="61">
        <v>400.00005312052764</v>
      </c>
      <c r="D65" s="61">
        <v>915.5652116439155</v>
      </c>
      <c r="E65" s="61">
        <v>1072.4336318574437</v>
      </c>
      <c r="F65" s="45" t="s">
        <v>2</v>
      </c>
      <c r="G65" s="46"/>
      <c r="H65" s="47"/>
    </row>
    <row r="66" spans="2:8" ht="12.75">
      <c r="B66" s="49">
        <v>1200</v>
      </c>
      <c r="C66" s="61">
        <v>1200</v>
      </c>
      <c r="D66" s="61">
        <v>0</v>
      </c>
      <c r="E66" s="61">
        <v>2400</v>
      </c>
      <c r="F66" s="45" t="s">
        <v>3</v>
      </c>
      <c r="G66" s="46"/>
      <c r="H66" s="47"/>
    </row>
    <row r="67" spans="2:8" ht="12.75">
      <c r="B67" s="49">
        <v>2000</v>
      </c>
      <c r="C67" s="61">
        <v>2000</v>
      </c>
      <c r="D67" s="61">
        <v>2000</v>
      </c>
      <c r="E67" s="61">
        <v>6000</v>
      </c>
      <c r="F67" s="45" t="s">
        <v>4</v>
      </c>
      <c r="G67" s="46"/>
      <c r="H67" s="47"/>
    </row>
    <row r="68" spans="2:8" ht="13.5" thickBot="1">
      <c r="B68" s="62">
        <v>100000</v>
      </c>
      <c r="C68" s="76">
        <v>100000</v>
      </c>
      <c r="D68" s="76">
        <v>100000</v>
      </c>
      <c r="E68" s="76">
        <v>100000</v>
      </c>
      <c r="F68" s="51" t="s">
        <v>5</v>
      </c>
      <c r="G68" s="52"/>
      <c r="H68" s="53"/>
    </row>
    <row r="69" spans="2:6" ht="12.75">
      <c r="B69" s="83">
        <f>1.96*B65/SQRT(B68)</f>
        <v>2.4297023858076185</v>
      </c>
      <c r="C69" s="83">
        <f>1.96*C65/SQRT(C68)</f>
        <v>2.4792260148164504</v>
      </c>
      <c r="D69" s="83">
        <f>1.96*D65/SQRT(D68)</f>
        <v>5.67473197380942</v>
      </c>
      <c r="E69" s="83">
        <f>1.96*E65/SQRT(E68)</f>
        <v>6.647012515430625</v>
      </c>
      <c r="F69" s="19" t="s">
        <v>26</v>
      </c>
    </row>
    <row r="70" spans="2:8" ht="12.75">
      <c r="B70" s="9"/>
      <c r="C70" s="9"/>
      <c r="D70" s="9"/>
      <c r="E70" s="9"/>
      <c r="F70" s="9"/>
      <c r="G70" s="9"/>
      <c r="H70" s="9"/>
    </row>
    <row r="72" ht="12.75">
      <c r="B72" s="10" t="s">
        <v>28</v>
      </c>
    </row>
    <row r="73" ht="12.75">
      <c r="B73" s="10" t="s">
        <v>122</v>
      </c>
    </row>
    <row r="74" ht="12.75">
      <c r="B74" s="10" t="s">
        <v>145</v>
      </c>
    </row>
    <row r="75" ht="12.75">
      <c r="B75" s="10" t="s">
        <v>29</v>
      </c>
    </row>
    <row r="76" ht="12.75">
      <c r="B76" s="10" t="s">
        <v>154</v>
      </c>
    </row>
    <row r="77" ht="12.75">
      <c r="B77" s="10"/>
    </row>
    <row r="78" ht="12.75">
      <c r="B78" s="10" t="s">
        <v>27</v>
      </c>
    </row>
    <row r="79" ht="12.75">
      <c r="B79" s="10"/>
    </row>
    <row r="80" ht="12.75">
      <c r="C80" s="1" t="s">
        <v>146</v>
      </c>
    </row>
    <row r="81" spans="2:3" ht="12.75">
      <c r="B81" s="23">
        <f>0.62*(80-750)+0.38*(2100-750)</f>
        <v>97.60000000000002</v>
      </c>
      <c r="C81" s="108" t="s">
        <v>153</v>
      </c>
    </row>
    <row r="82" spans="2:8" ht="12.75">
      <c r="B82" s="9"/>
      <c r="C82" s="9"/>
      <c r="D82" s="9"/>
      <c r="E82" s="9"/>
      <c r="F82" s="9"/>
      <c r="G82" s="9"/>
      <c r="H82" s="9"/>
    </row>
    <row r="84" ht="12.75">
      <c r="B84" s="10" t="s">
        <v>151</v>
      </c>
    </row>
    <row r="85" ht="12.75">
      <c r="B85" s="10" t="s">
        <v>83</v>
      </c>
    </row>
    <row r="86" ht="12.75">
      <c r="B86" s="10" t="s">
        <v>30</v>
      </c>
    </row>
    <row r="87" ht="12.75">
      <c r="B87" s="10"/>
    </row>
    <row r="88" ht="12.75">
      <c r="B88" s="10" t="s">
        <v>70</v>
      </c>
    </row>
    <row r="90" spans="2:5" ht="12.75">
      <c r="B90" s="90">
        <f>0.6*0.6*0.45</f>
        <v>0.162</v>
      </c>
      <c r="C90" t="s">
        <v>71</v>
      </c>
      <c r="E90" t="str">
        <f>showformula(B90)</f>
        <v>=0.6*0.6*0.45</v>
      </c>
    </row>
    <row r="91" ht="12.75">
      <c r="B91" s="7"/>
    </row>
    <row r="92" ht="12.75">
      <c r="B92" s="10" t="s">
        <v>31</v>
      </c>
    </row>
    <row r="93" ht="12.75">
      <c r="B93" s="7"/>
    </row>
    <row r="94" spans="2:5" ht="12.75">
      <c r="B94" s="91">
        <f>0.4*0.4*0.55</f>
        <v>0.08800000000000002</v>
      </c>
      <c r="C94" t="s">
        <v>32</v>
      </c>
      <c r="E94" t="str">
        <f>showformula(B94)</f>
        <v>=0.4*0.4*0.55</v>
      </c>
    </row>
    <row r="95" ht="12.75">
      <c r="B95" s="7"/>
    </row>
    <row r="96" spans="2:5" ht="12.75">
      <c r="B96" s="90">
        <f>B90+B94</f>
        <v>0.25</v>
      </c>
      <c r="C96" t="s">
        <v>33</v>
      </c>
      <c r="E96" t="str">
        <f>showformula(B96)</f>
        <v>=B90+B94</v>
      </c>
    </row>
    <row r="97" ht="12.75">
      <c r="B97" s="7"/>
    </row>
    <row r="98" ht="12.75">
      <c r="B98" s="10" t="s">
        <v>34</v>
      </c>
    </row>
    <row r="99" ht="12.75">
      <c r="B99" s="24" t="s">
        <v>72</v>
      </c>
    </row>
    <row r="100" ht="12.75">
      <c r="B100" s="7"/>
    </row>
    <row r="101" spans="2:8" ht="12.75">
      <c r="B101" s="90">
        <f>B90/B96</f>
        <v>0.648</v>
      </c>
      <c r="C101" t="s">
        <v>73</v>
      </c>
      <c r="H101" t="str">
        <f>showformula(B101)</f>
        <v>=B90/B96</v>
      </c>
    </row>
    <row r="102" spans="2:3" ht="12.75">
      <c r="B102" s="7"/>
      <c r="C102" s="1" t="s">
        <v>35</v>
      </c>
    </row>
    <row r="103" ht="12.75">
      <c r="B103" s="7"/>
    </row>
    <row r="104" ht="12.75">
      <c r="B104" s="10" t="s">
        <v>74</v>
      </c>
    </row>
    <row r="105" ht="12.75">
      <c r="B105" s="7"/>
    </row>
    <row r="106" spans="3:7" ht="13.5" thickBot="1">
      <c r="C106" s="2"/>
      <c r="D106" s="2" t="s">
        <v>112</v>
      </c>
      <c r="E106" s="2" t="s">
        <v>36</v>
      </c>
      <c r="G106" t="s">
        <v>75</v>
      </c>
    </row>
    <row r="107" spans="3:7" ht="12.75">
      <c r="C107" s="31" t="s">
        <v>113</v>
      </c>
      <c r="D107" s="25">
        <v>0.6</v>
      </c>
      <c r="E107" s="26">
        <f>1-D107</f>
        <v>0.4</v>
      </c>
      <c r="G107" t="s">
        <v>66</v>
      </c>
    </row>
    <row r="108" spans="3:7" ht="13.5" thickBot="1">
      <c r="C108" s="31" t="s">
        <v>114</v>
      </c>
      <c r="D108" s="27">
        <v>0.45</v>
      </c>
      <c r="E108" s="28">
        <f>1-D108</f>
        <v>0.55</v>
      </c>
      <c r="G108" t="s">
        <v>68</v>
      </c>
    </row>
    <row r="109" spans="3:7" ht="13.5" thickBot="1">
      <c r="C109" s="2"/>
      <c r="D109" s="11"/>
      <c r="E109" s="11"/>
      <c r="G109" t="s">
        <v>67</v>
      </c>
    </row>
    <row r="110" spans="3:7" ht="12.75">
      <c r="C110" s="31" t="s">
        <v>37</v>
      </c>
      <c r="D110" s="25">
        <f>D107^2*D108</f>
        <v>0.162</v>
      </c>
      <c r="E110" s="26">
        <f>E107^2*E108</f>
        <v>0.08800000000000002</v>
      </c>
      <c r="G110" t="str">
        <f>showformula(D112)</f>
        <v>=D107^2*E108^2*D107+4*D107*E107*D108*E108*D107+E107^2*D108^2*D107</v>
      </c>
    </row>
    <row r="111" spans="3:5" ht="12.75">
      <c r="C111" s="31" t="s">
        <v>38</v>
      </c>
      <c r="D111" s="29">
        <f>D107^2*E108*D108+2*D107*E107*D108^2</f>
        <v>0.18630000000000002</v>
      </c>
      <c r="E111" s="30">
        <f>E107^2*D108*E108+2*E107*D107*E108^2</f>
        <v>0.18480000000000005</v>
      </c>
    </row>
    <row r="112" spans="2:7" ht="13.5" thickBot="1">
      <c r="B112" s="7"/>
      <c r="C112" s="31" t="s">
        <v>39</v>
      </c>
      <c r="D112" s="27">
        <f>D107^2*E108^2*D107+4*D107*E107*D108*E108*D107+E107^2*D108^2*D107</f>
        <v>0.22734000000000001</v>
      </c>
      <c r="E112" s="28">
        <f>E107^2*D108^2*E107+4*E107*D107*E108*D108*E107+D107^2*E108^2*E107</f>
        <v>0.15156000000000003</v>
      </c>
      <c r="F112" s="11">
        <f>SUM(D112:E112)</f>
        <v>0.3789</v>
      </c>
      <c r="G112" t="s">
        <v>40</v>
      </c>
    </row>
    <row r="113" ht="12.75">
      <c r="B113" s="7"/>
    </row>
    <row r="114" spans="2:5" ht="12.75">
      <c r="B114" s="7"/>
      <c r="D114" s="57">
        <f>SUM(D110:D112)</f>
        <v>0.57564</v>
      </c>
      <c r="E114" t="s">
        <v>76</v>
      </c>
    </row>
    <row r="115" ht="12.75">
      <c r="B115" s="7"/>
    </row>
    <row r="116" ht="12.75">
      <c r="B116" s="14" t="s">
        <v>46</v>
      </c>
    </row>
    <row r="118" ht="12.75">
      <c r="B118" t="s">
        <v>47</v>
      </c>
    </row>
    <row r="119" ht="12.75">
      <c r="B119" t="s">
        <v>48</v>
      </c>
    </row>
    <row r="121" ht="13.5" thickBot="1">
      <c r="C121" s="2" t="s">
        <v>115</v>
      </c>
    </row>
    <row r="122" spans="2:9" ht="12.75">
      <c r="B122" s="32" t="s">
        <v>42</v>
      </c>
      <c r="C122" s="2">
        <f ca="1">IF(RAND()&lt;$D$107,1,0)</f>
        <v>1</v>
      </c>
      <c r="F122" s="41" t="str">
        <f>ADDRESS(ROW($C$129),COLUMN($C$129))</f>
        <v>$C$129</v>
      </c>
      <c r="G122" s="42" t="s">
        <v>0</v>
      </c>
      <c r="H122" s="43"/>
      <c r="I122" s="44"/>
    </row>
    <row r="123" spans="2:9" ht="12.75">
      <c r="B123" s="32" t="s">
        <v>41</v>
      </c>
      <c r="C123" s="2">
        <f ca="1">IF(RAND()&lt;$D$107,1,0)</f>
        <v>0</v>
      </c>
      <c r="F123" s="103">
        <v>0.57427</v>
      </c>
      <c r="G123" s="45" t="s">
        <v>1</v>
      </c>
      <c r="H123" s="46"/>
      <c r="I123" s="47"/>
    </row>
    <row r="124" spans="2:9" ht="12.75">
      <c r="B124" s="32" t="s">
        <v>43</v>
      </c>
      <c r="C124" s="2">
        <f ca="1">IF(RAND()&lt;$D$108,1,0)</f>
        <v>1</v>
      </c>
      <c r="F124" s="48">
        <v>0.494455672395534</v>
      </c>
      <c r="G124" s="45" t="s">
        <v>2</v>
      </c>
      <c r="H124" s="46"/>
      <c r="I124" s="47"/>
    </row>
    <row r="125" spans="2:9" ht="12.75">
      <c r="B125" s="32" t="s">
        <v>44</v>
      </c>
      <c r="C125" s="2">
        <f ca="1">IF(RAND()&lt;$D$108,1,0)</f>
        <v>0</v>
      </c>
      <c r="F125" s="48">
        <v>0</v>
      </c>
      <c r="G125" s="45" t="s">
        <v>3</v>
      </c>
      <c r="H125" s="46"/>
      <c r="I125" s="47"/>
    </row>
    <row r="126" spans="2:9" ht="12.75">
      <c r="B126" s="32" t="s">
        <v>45</v>
      </c>
      <c r="C126" s="2">
        <f ca="1">IF(RAND()&lt;$D$107,1,0)</f>
        <v>1</v>
      </c>
      <c r="F126" s="48">
        <v>1</v>
      </c>
      <c r="G126" s="45" t="s">
        <v>4</v>
      </c>
      <c r="H126" s="46"/>
      <c r="I126" s="47"/>
    </row>
    <row r="127" spans="6:9" ht="13.5" thickBot="1">
      <c r="F127" s="62">
        <v>100000</v>
      </c>
      <c r="G127" s="51" t="s">
        <v>5</v>
      </c>
      <c r="H127" s="52"/>
      <c r="I127" s="53"/>
    </row>
    <row r="128" spans="2:9" ht="12.75">
      <c r="B128" s="7"/>
      <c r="C128" s="2">
        <f>SUM(C122:C126)</f>
        <v>3</v>
      </c>
      <c r="D128" s="33" t="s">
        <v>116</v>
      </c>
      <c r="F128" s="63">
        <f>1.96*F124/SQRT(F127)</f>
        <v>0.0030646680084494664</v>
      </c>
      <c r="G128" s="42" t="s">
        <v>26</v>
      </c>
      <c r="H128" s="43"/>
      <c r="I128" s="43"/>
    </row>
    <row r="129" spans="2:4" ht="12.75">
      <c r="B129" s="7"/>
      <c r="C129" s="2">
        <f>IF(C128&gt;=3,1,0)</f>
        <v>1</v>
      </c>
      <c r="D129" t="s">
        <v>117</v>
      </c>
    </row>
    <row r="130" ht="12.75">
      <c r="B130" s="7"/>
    </row>
    <row r="131" ht="12.75">
      <c r="B131" s="32" t="s">
        <v>49</v>
      </c>
    </row>
    <row r="132" ht="12.75">
      <c r="B132" s="7"/>
    </row>
    <row r="133" spans="3:8" ht="12.75">
      <c r="C133" s="2" t="s">
        <v>25</v>
      </c>
      <c r="D133" s="2" t="s">
        <v>115</v>
      </c>
      <c r="E133" s="2" t="s">
        <v>118</v>
      </c>
      <c r="F133" s="2" t="s">
        <v>50</v>
      </c>
      <c r="G133" s="2"/>
      <c r="H133" s="2"/>
    </row>
    <row r="134" spans="2:6" ht="12.75">
      <c r="B134" s="32" t="s">
        <v>42</v>
      </c>
      <c r="C134" s="2">
        <v>1</v>
      </c>
      <c r="D134" s="2">
        <f ca="1">IF(RAND()&lt;$D$107,1,0)</f>
        <v>1</v>
      </c>
      <c r="E134" s="2">
        <f>IF(D134=1,1,0)</f>
        <v>1</v>
      </c>
      <c r="F134" s="2">
        <f>IF(D134=0,1,0)</f>
        <v>0</v>
      </c>
    </row>
    <row r="135" spans="2:7" ht="12.75">
      <c r="B135" s="32" t="s">
        <v>41</v>
      </c>
      <c r="C135" s="2">
        <f>IF(MAX(E134:F134)=3,0,1)</f>
        <v>1</v>
      </c>
      <c r="D135" s="2">
        <f ca="1">IF(C135=0,-1,IF(RAND()&lt;$D$107,1,0))</f>
        <v>0</v>
      </c>
      <c r="E135" s="2">
        <f>E134+IF(D135=1,1,0)</f>
        <v>1</v>
      </c>
      <c r="F135" s="2">
        <f>F134+IF(D135=0,1,0)</f>
        <v>1</v>
      </c>
      <c r="G135" s="2"/>
    </row>
    <row r="136" spans="2:7" ht="12.75">
      <c r="B136" s="32" t="s">
        <v>43</v>
      </c>
      <c r="C136" s="2">
        <f>IF(MAX(E135:F135)=3,0,1)</f>
        <v>1</v>
      </c>
      <c r="D136" s="2">
        <f ca="1">IF(C136=0,-1,IF(RAND()&lt;$D$108,1,0))</f>
        <v>0</v>
      </c>
      <c r="E136" s="2">
        <f>E135+IF(D136=1,1,0)</f>
        <v>1</v>
      </c>
      <c r="F136" s="2">
        <f>F135+IF(D136=0,1,0)</f>
        <v>2</v>
      </c>
      <c r="G136" s="2"/>
    </row>
    <row r="137" spans="2:7" ht="12.75">
      <c r="B137" s="32" t="s">
        <v>44</v>
      </c>
      <c r="C137" s="2">
        <f>IF(MAX(E136:F136)=3,0,1)</f>
        <v>1</v>
      </c>
      <c r="D137" s="2">
        <f ca="1">IF(C137=0,-1,IF(RAND()&lt;$D$108,1,0))</f>
        <v>0</v>
      </c>
      <c r="E137" s="2">
        <f>E136+IF(D137=1,1,0)</f>
        <v>1</v>
      </c>
      <c r="F137" s="2">
        <f>F136+IF(D137=0,1,0)</f>
        <v>3</v>
      </c>
      <c r="G137" s="2"/>
    </row>
    <row r="138" spans="2:7" ht="12.75">
      <c r="B138" s="32" t="s">
        <v>45</v>
      </c>
      <c r="C138" s="2">
        <f>IF(MAX(E137:F137)=3,0,1)</f>
        <v>0</v>
      </c>
      <c r="D138" s="2">
        <f ca="1">IF(C138=0,-1,IF(RAND()&lt;$D$107,1,0))</f>
        <v>-1</v>
      </c>
      <c r="E138" s="2">
        <f>E137+IF(D138=1,1,0)</f>
        <v>1</v>
      </c>
      <c r="F138" s="2">
        <f>F137+IF(D138=0,1,0)</f>
        <v>3</v>
      </c>
      <c r="G138" s="2"/>
    </row>
    <row r="139" ht="12.75">
      <c r="B139" s="7"/>
    </row>
    <row r="140" spans="2:4" ht="12.75">
      <c r="B140" s="7"/>
      <c r="C140" s="2">
        <f>SUM(C134:C138)</f>
        <v>4</v>
      </c>
      <c r="D140" t="s">
        <v>51</v>
      </c>
    </row>
    <row r="141" ht="12.75">
      <c r="B141" s="7"/>
    </row>
    <row r="142" spans="2:7" ht="12.75">
      <c r="B142" s="115" t="s">
        <v>119</v>
      </c>
      <c r="C142" s="115" t="s">
        <v>54</v>
      </c>
      <c r="D142" s="115" t="s">
        <v>120</v>
      </c>
      <c r="E142" s="115" t="s">
        <v>53</v>
      </c>
      <c r="F142" s="115" t="s">
        <v>121</v>
      </c>
      <c r="G142" s="115" t="s">
        <v>52</v>
      </c>
    </row>
    <row r="143" spans="2:9" ht="12.75">
      <c r="B143" s="115"/>
      <c r="C143" s="115"/>
      <c r="D143" s="115"/>
      <c r="E143" s="115"/>
      <c r="F143" s="115"/>
      <c r="G143" s="115"/>
      <c r="I143" t="s">
        <v>57</v>
      </c>
    </row>
    <row r="144" spans="2:9" ht="13.5" thickBot="1">
      <c r="B144" s="115"/>
      <c r="C144" s="115"/>
      <c r="D144" s="115"/>
      <c r="E144" s="115"/>
      <c r="F144" s="115"/>
      <c r="G144" s="115"/>
      <c r="I144" t="s">
        <v>58</v>
      </c>
    </row>
    <row r="145" spans="2:9" ht="13.5" thickBot="1">
      <c r="B145" s="34">
        <f>IF(AND(C140=3,E138=3),1,0)</f>
        <v>0</v>
      </c>
      <c r="C145" s="35">
        <f>IF(AND(C140=3,F138=3),1,0)</f>
        <v>0</v>
      </c>
      <c r="D145" s="35">
        <f>IF(AND(C140=4,E138=3),1,0)</f>
        <v>0</v>
      </c>
      <c r="E145" s="35">
        <f>IF(AND(C140=4,F138=3),1,0)</f>
        <v>1</v>
      </c>
      <c r="F145" s="35">
        <f>IF(AND(C140=5,E138=3),1,0)</f>
        <v>0</v>
      </c>
      <c r="G145" s="36">
        <f>IF(AND(C140=5,F138=3),1,0)</f>
        <v>0</v>
      </c>
      <c r="I145" s="1" t="s">
        <v>59</v>
      </c>
    </row>
    <row r="146" ht="13.5" thickBot="1">
      <c r="B146" s="7"/>
    </row>
    <row r="147" spans="2:10" ht="12.75">
      <c r="B147" s="54" t="str">
        <f>ADDRESS(ROW($B$145),COLUMN($B$145))</f>
        <v>$B$145</v>
      </c>
      <c r="C147" s="55" t="str">
        <f>ADDRESS(ROW($C$145),COLUMN($C$145))</f>
        <v>$C$145</v>
      </c>
      <c r="D147" s="55" t="str">
        <f>ADDRESS(ROW($D$145),COLUMN($D$145))</f>
        <v>$D$145</v>
      </c>
      <c r="E147" s="55" t="str">
        <f>ADDRESS(ROW($E$145),COLUMN($E$145))</f>
        <v>$E$145</v>
      </c>
      <c r="F147" s="55" t="str">
        <f>ADDRESS(ROW($F$145),COLUMN($F$145))</f>
        <v>$F$145</v>
      </c>
      <c r="G147" s="55" t="str">
        <f>ADDRESS(ROW($G$145),COLUMN($G$145))</f>
        <v>$G$145</v>
      </c>
      <c r="H147" s="42" t="s">
        <v>0</v>
      </c>
      <c r="I147" s="43"/>
      <c r="J147" s="44"/>
    </row>
    <row r="148" spans="2:10" ht="12.75">
      <c r="B148" s="104">
        <v>0.16206</v>
      </c>
      <c r="C148" s="105">
        <v>0.08718</v>
      </c>
      <c r="D148" s="105">
        <v>0.18635</v>
      </c>
      <c r="E148" s="105">
        <v>0.1856</v>
      </c>
      <c r="F148" s="105">
        <v>0.2276</v>
      </c>
      <c r="G148" s="105">
        <v>0.15121</v>
      </c>
      <c r="H148" s="45" t="s">
        <v>1</v>
      </c>
      <c r="I148" s="46"/>
      <c r="J148" s="47"/>
    </row>
    <row r="149" spans="2:10" ht="12.75">
      <c r="B149" s="58">
        <v>0.36850768564460606</v>
      </c>
      <c r="C149" s="59">
        <v>0.28210005920671843</v>
      </c>
      <c r="D149" s="59">
        <v>0.3893907982373717</v>
      </c>
      <c r="E149" s="59">
        <v>0.3887854826784501</v>
      </c>
      <c r="F149" s="59">
        <v>0.4192851034796967</v>
      </c>
      <c r="G149" s="59">
        <v>0.35825524332268144</v>
      </c>
      <c r="H149" s="45" t="s">
        <v>2</v>
      </c>
      <c r="I149" s="46"/>
      <c r="J149" s="47"/>
    </row>
    <row r="150" spans="2:10" ht="12.75">
      <c r="B150" s="58">
        <v>0</v>
      </c>
      <c r="C150" s="59">
        <v>0</v>
      </c>
      <c r="D150" s="59">
        <v>0</v>
      </c>
      <c r="E150" s="59">
        <v>0</v>
      </c>
      <c r="F150" s="59">
        <v>0</v>
      </c>
      <c r="G150" s="59">
        <v>0</v>
      </c>
      <c r="H150" s="45" t="s">
        <v>3</v>
      </c>
      <c r="I150" s="46"/>
      <c r="J150" s="47"/>
    </row>
    <row r="151" spans="2:10" ht="12.75">
      <c r="B151" s="58">
        <v>1</v>
      </c>
      <c r="C151" s="59">
        <v>1</v>
      </c>
      <c r="D151" s="59">
        <v>1</v>
      </c>
      <c r="E151" s="59">
        <v>1</v>
      </c>
      <c r="F151" s="59">
        <v>1</v>
      </c>
      <c r="G151" s="59">
        <v>1</v>
      </c>
      <c r="H151" s="45" t="s">
        <v>4</v>
      </c>
      <c r="I151" s="46"/>
      <c r="J151" s="47"/>
    </row>
    <row r="152" spans="2:10" ht="12.75">
      <c r="B152" s="60">
        <v>100000</v>
      </c>
      <c r="C152" s="61">
        <v>100000</v>
      </c>
      <c r="D152" s="61">
        <v>100000</v>
      </c>
      <c r="E152" s="61">
        <v>100000</v>
      </c>
      <c r="F152" s="61">
        <v>100000</v>
      </c>
      <c r="G152" s="61">
        <v>100000</v>
      </c>
      <c r="H152" s="45" t="s">
        <v>5</v>
      </c>
      <c r="I152" s="46"/>
      <c r="J152" s="47"/>
    </row>
    <row r="153" spans="2:10" ht="13.5" thickBot="1">
      <c r="B153" s="50">
        <f aca="true" t="shared" si="0" ref="B153:G153">1.96*B149/SQRT(B152)</f>
        <v>0.002284034298952007</v>
      </c>
      <c r="C153" s="56">
        <f t="shared" si="0"/>
        <v>0.0017484742817167021</v>
      </c>
      <c r="D153" s="56">
        <f t="shared" si="0"/>
        <v>0.0024134691717886997</v>
      </c>
      <c r="E153" s="56">
        <f t="shared" si="0"/>
        <v>0.002409717387084812</v>
      </c>
      <c r="F153" s="56">
        <f t="shared" si="0"/>
        <v>0.0025987559953114547</v>
      </c>
      <c r="G153" s="56">
        <f t="shared" si="0"/>
        <v>0.0022204890030911046</v>
      </c>
      <c r="H153" s="51" t="s">
        <v>26</v>
      </c>
      <c r="I153" s="52"/>
      <c r="J153" s="53"/>
    </row>
    <row r="154" ht="12.75">
      <c r="B154" s="7"/>
    </row>
    <row r="155" spans="2:3" ht="12.75">
      <c r="B155" s="8">
        <f>B148+D148+F148</f>
        <v>0.57601</v>
      </c>
      <c r="C155" t="s">
        <v>77</v>
      </c>
    </row>
  </sheetData>
  <sheetProtection/>
  <mergeCells count="7">
    <mergeCell ref="B1:H1"/>
    <mergeCell ref="B142:B144"/>
    <mergeCell ref="C142:C144"/>
    <mergeCell ref="D142:D144"/>
    <mergeCell ref="E142:E144"/>
    <mergeCell ref="F142:F144"/>
    <mergeCell ref="G142:G14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R106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1.7109375" style="0" customWidth="1"/>
    <col min="2" max="2" width="9.28125" style="2" customWidth="1"/>
    <col min="3" max="10" width="8.7109375" style="2" customWidth="1"/>
    <col min="11" max="18" width="4.8515625" style="2" customWidth="1"/>
  </cols>
  <sheetData>
    <row r="1" spans="2:9" ht="15.75">
      <c r="B1" s="114" t="s">
        <v>123</v>
      </c>
      <c r="C1" s="114"/>
      <c r="D1" s="114"/>
      <c r="E1" s="114"/>
      <c r="F1" s="114"/>
      <c r="G1" s="114"/>
      <c r="H1" s="114"/>
      <c r="I1" s="84"/>
    </row>
    <row r="3" ht="12.75">
      <c r="B3" s="92" t="s">
        <v>124</v>
      </c>
    </row>
    <row r="4" ht="13.5" thickBot="1"/>
    <row r="5" spans="2:4" ht="13.5" thickBot="1">
      <c r="B5" s="2" t="s">
        <v>125</v>
      </c>
      <c r="C5" s="116"/>
      <c r="D5" s="117"/>
    </row>
    <row r="6" spans="2:4" ht="13.5" thickBot="1">
      <c r="B6" s="2" t="s">
        <v>126</v>
      </c>
      <c r="C6" s="116"/>
      <c r="D6" s="117"/>
    </row>
    <row r="7" ht="12.75"/>
    <row r="8" ht="12.75">
      <c r="E8" s="93" t="s">
        <v>127</v>
      </c>
    </row>
    <row r="9" ht="12.75"/>
    <row r="10" spans="2:18" s="95" customFormat="1" ht="12.75">
      <c r="B10" s="94" t="s">
        <v>128</v>
      </c>
      <c r="C10" s="94" t="s">
        <v>129</v>
      </c>
      <c r="D10" s="94" t="s">
        <v>130</v>
      </c>
      <c r="E10" s="94" t="s">
        <v>131</v>
      </c>
      <c r="F10" s="94" t="s">
        <v>132</v>
      </c>
      <c r="G10" s="94" t="s">
        <v>133</v>
      </c>
      <c r="H10" s="94" t="s">
        <v>134</v>
      </c>
      <c r="I10" s="94" t="s">
        <v>135</v>
      </c>
      <c r="J10" s="94" t="s">
        <v>143</v>
      </c>
      <c r="K10" s="94" t="s">
        <v>136</v>
      </c>
      <c r="L10" s="94" t="s">
        <v>137</v>
      </c>
      <c r="M10" s="94" t="s">
        <v>138</v>
      </c>
      <c r="N10" s="94" t="s">
        <v>139</v>
      </c>
      <c r="O10" s="94" t="s">
        <v>140</v>
      </c>
      <c r="P10" s="94" t="s">
        <v>141</v>
      </c>
      <c r="Q10" s="94" t="s">
        <v>142</v>
      </c>
      <c r="R10" s="94" t="s">
        <v>144</v>
      </c>
    </row>
    <row r="11" spans="2:18" s="95" customFormat="1" ht="12.75">
      <c r="B11" s="94">
        <v>8</v>
      </c>
      <c r="C11">
        <v>1680</v>
      </c>
      <c r="D11">
        <v>3280</v>
      </c>
      <c r="E11">
        <v>3979.2</v>
      </c>
      <c r="F11">
        <v>97.6</v>
      </c>
      <c r="G11">
        <v>16.2</v>
      </c>
      <c r="H11">
        <v>25</v>
      </c>
      <c r="I11">
        <v>64.8</v>
      </c>
      <c r="J11">
        <v>57.56</v>
      </c>
      <c r="K11" s="2">
        <v>1</v>
      </c>
      <c r="L11" s="2">
        <v>1</v>
      </c>
      <c r="M11" s="2">
        <v>1</v>
      </c>
      <c r="N11" s="2">
        <v>1</v>
      </c>
      <c r="O11" s="2">
        <v>1</v>
      </c>
      <c r="P11" s="2">
        <v>1</v>
      </c>
      <c r="Q11" s="2">
        <v>1</v>
      </c>
      <c r="R11" s="2">
        <v>1</v>
      </c>
    </row>
    <row r="12" spans="2:18" ht="12.75">
      <c r="B12" s="94">
        <v>5</v>
      </c>
      <c r="C12">
        <v>1680</v>
      </c>
      <c r="D12">
        <v>3280</v>
      </c>
      <c r="E12">
        <v>3979.2</v>
      </c>
      <c r="F12">
        <v>97.6</v>
      </c>
      <c r="G12">
        <v>16.17</v>
      </c>
      <c r="H12">
        <v>90.75</v>
      </c>
      <c r="I12">
        <v>16.17</v>
      </c>
      <c r="J12">
        <v>33.68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0</v>
      </c>
      <c r="Q12" s="2">
        <v>0</v>
      </c>
      <c r="R12" s="2">
        <v>0</v>
      </c>
    </row>
    <row r="13" spans="2:18" ht="12.75">
      <c r="B13" s="94">
        <v>6</v>
      </c>
      <c r="C13">
        <v>1680</v>
      </c>
      <c r="D13">
        <v>3200</v>
      </c>
      <c r="E13">
        <v>4340.8</v>
      </c>
      <c r="F13">
        <v>97.8</v>
      </c>
      <c r="G13">
        <v>16.2</v>
      </c>
      <c r="H13">
        <v>25</v>
      </c>
      <c r="I13">
        <v>64.8</v>
      </c>
      <c r="J13">
        <v>57.56</v>
      </c>
      <c r="K13" s="2">
        <v>1</v>
      </c>
      <c r="L13" s="2">
        <v>1</v>
      </c>
      <c r="M13" s="2">
        <v>0</v>
      </c>
      <c r="N13" s="2">
        <v>0</v>
      </c>
      <c r="O13" s="2">
        <v>1</v>
      </c>
      <c r="P13" s="2">
        <v>1</v>
      </c>
      <c r="Q13" s="2">
        <v>1</v>
      </c>
      <c r="R13" s="2">
        <v>1</v>
      </c>
    </row>
    <row r="14" spans="2:18" ht="12.75">
      <c r="B14" s="94">
        <v>8</v>
      </c>
      <c r="C14">
        <v>1680</v>
      </c>
      <c r="D14">
        <v>3280</v>
      </c>
      <c r="E14">
        <v>3979.2</v>
      </c>
      <c r="F14">
        <v>97.6</v>
      </c>
      <c r="G14">
        <v>16.2</v>
      </c>
      <c r="H14">
        <v>25</v>
      </c>
      <c r="I14">
        <v>64.8</v>
      </c>
      <c r="J14">
        <v>57.53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>
        <v>1</v>
      </c>
    </row>
    <row r="15" spans="2:18" ht="12.75">
      <c r="B15" s="94">
        <v>7</v>
      </c>
      <c r="C15">
        <v>1680</v>
      </c>
      <c r="D15">
        <v>3280</v>
      </c>
      <c r="E15">
        <v>3796.8</v>
      </c>
      <c r="F15">
        <v>97.6</v>
      </c>
      <c r="G15">
        <v>16.2</v>
      </c>
      <c r="H15">
        <v>25</v>
      </c>
      <c r="I15">
        <v>64.8</v>
      </c>
      <c r="J15">
        <v>57.56</v>
      </c>
      <c r="K15" s="2">
        <v>1</v>
      </c>
      <c r="L15" s="2">
        <v>1</v>
      </c>
      <c r="M15" s="2">
        <v>0</v>
      </c>
      <c r="N15" s="2">
        <v>1</v>
      </c>
      <c r="O15" s="2">
        <v>1</v>
      </c>
      <c r="P15" s="2">
        <v>1</v>
      </c>
      <c r="Q15" s="2">
        <v>1</v>
      </c>
      <c r="R15" s="2">
        <v>1</v>
      </c>
    </row>
    <row r="16" spans="2:18" ht="12.75">
      <c r="B16" s="94">
        <v>7</v>
      </c>
      <c r="C16">
        <v>1680</v>
      </c>
      <c r="D16">
        <v>3280</v>
      </c>
      <c r="E16">
        <v>3979.2</v>
      </c>
      <c r="F16">
        <v>97.6</v>
      </c>
      <c r="G16">
        <v>16.2</v>
      </c>
      <c r="H16">
        <v>25</v>
      </c>
      <c r="I16">
        <v>64.8</v>
      </c>
      <c r="J16">
        <v>33.5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0</v>
      </c>
    </row>
    <row r="17" spans="2:18" s="95" customFormat="1" ht="12.75">
      <c r="B17" s="94">
        <v>8</v>
      </c>
      <c r="C17">
        <v>1680</v>
      </c>
      <c r="D17">
        <v>3280</v>
      </c>
      <c r="E17">
        <v>3979.2</v>
      </c>
      <c r="F17">
        <v>97.6</v>
      </c>
      <c r="G17">
        <v>16.2</v>
      </c>
      <c r="H17">
        <v>25</v>
      </c>
      <c r="I17">
        <v>64.8</v>
      </c>
      <c r="J17">
        <v>57.64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  <c r="P17" s="2">
        <v>1</v>
      </c>
      <c r="Q17" s="2">
        <v>1</v>
      </c>
      <c r="R17" s="2">
        <v>1</v>
      </c>
    </row>
    <row r="18" spans="2:18" ht="12.75">
      <c r="B18" s="94">
        <v>8</v>
      </c>
      <c r="C18">
        <v>1680</v>
      </c>
      <c r="D18">
        <v>3280</v>
      </c>
      <c r="E18">
        <v>3979.2</v>
      </c>
      <c r="F18">
        <v>97.6</v>
      </c>
      <c r="G18">
        <v>16.2</v>
      </c>
      <c r="H18">
        <v>25</v>
      </c>
      <c r="I18">
        <v>64.8</v>
      </c>
      <c r="J18">
        <v>57.77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</row>
    <row r="19" spans="2:18" ht="12.75">
      <c r="B19" s="94">
        <v>7</v>
      </c>
      <c r="C19">
        <v>1680</v>
      </c>
      <c r="D19">
        <v>3280</v>
      </c>
      <c r="E19">
        <v>3979.2</v>
      </c>
      <c r="F19">
        <v>98</v>
      </c>
      <c r="G19">
        <v>16.2</v>
      </c>
      <c r="H19">
        <v>25</v>
      </c>
      <c r="I19">
        <v>64.8</v>
      </c>
      <c r="J19">
        <v>57.26</v>
      </c>
      <c r="K19" s="2">
        <v>1</v>
      </c>
      <c r="L19" s="2">
        <v>1</v>
      </c>
      <c r="M19" s="2">
        <v>1</v>
      </c>
      <c r="N19" s="2">
        <v>0</v>
      </c>
      <c r="O19" s="2">
        <v>1</v>
      </c>
      <c r="P19" s="2">
        <v>1</v>
      </c>
      <c r="Q19" s="2">
        <v>1</v>
      </c>
      <c r="R19" s="2">
        <v>1</v>
      </c>
    </row>
    <row r="20" spans="2:18" ht="12.75">
      <c r="B20" s="94">
        <v>8</v>
      </c>
      <c r="C20">
        <v>1680</v>
      </c>
      <c r="D20">
        <v>3280</v>
      </c>
      <c r="E20">
        <v>3979.2</v>
      </c>
      <c r="F20">
        <v>97.6</v>
      </c>
      <c r="G20">
        <v>16.2</v>
      </c>
      <c r="H20">
        <v>25</v>
      </c>
      <c r="I20">
        <v>64.8</v>
      </c>
      <c r="J20">
        <v>57.56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2">
        <v>1</v>
      </c>
      <c r="Q20" s="2">
        <v>1</v>
      </c>
      <c r="R20" s="2">
        <v>1</v>
      </c>
    </row>
    <row r="21" spans="2:18" ht="12.75">
      <c r="B21" s="94">
        <v>8</v>
      </c>
      <c r="C21">
        <v>1680</v>
      </c>
      <c r="D21">
        <v>3280</v>
      </c>
      <c r="E21">
        <v>3979.2</v>
      </c>
      <c r="F21">
        <v>97.6</v>
      </c>
      <c r="G21">
        <v>16.2</v>
      </c>
      <c r="H21">
        <v>25</v>
      </c>
      <c r="I21">
        <v>64.8</v>
      </c>
      <c r="J21">
        <v>57.73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>
        <v>1</v>
      </c>
      <c r="R21" s="2">
        <v>1</v>
      </c>
    </row>
    <row r="22" spans="2:18" ht="12.75">
      <c r="B22" s="94">
        <v>8</v>
      </c>
      <c r="C22">
        <v>1680</v>
      </c>
      <c r="D22">
        <v>3280</v>
      </c>
      <c r="E22">
        <v>3979.2</v>
      </c>
      <c r="F22">
        <v>97.6</v>
      </c>
      <c r="G22">
        <v>16.2</v>
      </c>
      <c r="H22">
        <v>25</v>
      </c>
      <c r="I22">
        <v>64.8</v>
      </c>
      <c r="J22">
        <v>57.5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">
        <v>1</v>
      </c>
      <c r="R22" s="2">
        <v>1</v>
      </c>
    </row>
    <row r="23" spans="2:18" ht="12.75">
      <c r="B23" s="94">
        <v>7</v>
      </c>
      <c r="C23">
        <v>1680</v>
      </c>
      <c r="D23">
        <v>3280</v>
      </c>
      <c r="E23">
        <v>608</v>
      </c>
      <c r="F23">
        <v>97.6</v>
      </c>
      <c r="G23">
        <v>16.2</v>
      </c>
      <c r="H23">
        <v>25</v>
      </c>
      <c r="I23">
        <v>64</v>
      </c>
      <c r="J23">
        <v>57.52</v>
      </c>
      <c r="K23" s="2">
        <v>1</v>
      </c>
      <c r="L23" s="2">
        <v>1</v>
      </c>
      <c r="M23" s="2">
        <v>0</v>
      </c>
      <c r="N23" s="2">
        <v>1</v>
      </c>
      <c r="O23" s="2">
        <v>1</v>
      </c>
      <c r="P23" s="2">
        <v>1</v>
      </c>
      <c r="Q23" s="2">
        <v>1</v>
      </c>
      <c r="R23" s="2">
        <v>1</v>
      </c>
    </row>
    <row r="24" spans="2:18" ht="12.75">
      <c r="B24" s="94">
        <v>8</v>
      </c>
      <c r="C24">
        <v>1680</v>
      </c>
      <c r="D24">
        <v>3280</v>
      </c>
      <c r="E24">
        <v>3979.2</v>
      </c>
      <c r="F24">
        <v>97.6</v>
      </c>
      <c r="G24">
        <v>16.19</v>
      </c>
      <c r="H24">
        <v>25.02</v>
      </c>
      <c r="I24">
        <v>64.72</v>
      </c>
      <c r="J24">
        <v>57.52</v>
      </c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2">
        <v>1</v>
      </c>
      <c r="Q24" s="2">
        <v>1</v>
      </c>
      <c r="R24" s="2">
        <v>1</v>
      </c>
    </row>
    <row r="25" spans="2:18" ht="12.75">
      <c r="B25" s="94">
        <v>8</v>
      </c>
      <c r="C25">
        <v>1680</v>
      </c>
      <c r="D25">
        <v>3280</v>
      </c>
      <c r="E25">
        <v>3979</v>
      </c>
      <c r="F25">
        <v>97.6</v>
      </c>
      <c r="G25">
        <v>16.2</v>
      </c>
      <c r="H25">
        <v>25</v>
      </c>
      <c r="I25">
        <v>64.8</v>
      </c>
      <c r="J25">
        <v>57.65</v>
      </c>
      <c r="K25" s="2">
        <v>1</v>
      </c>
      <c r="L25" s="2">
        <v>1</v>
      </c>
      <c r="M25" s="2">
        <v>1</v>
      </c>
      <c r="N25" s="2">
        <v>1</v>
      </c>
      <c r="O25" s="2">
        <v>1</v>
      </c>
      <c r="P25" s="2">
        <v>1</v>
      </c>
      <c r="Q25" s="2">
        <v>1</v>
      </c>
      <c r="R25" s="2">
        <v>1</v>
      </c>
    </row>
    <row r="26" spans="2:18" ht="12.75">
      <c r="B26" s="94">
        <v>8</v>
      </c>
      <c r="C26">
        <v>1680</v>
      </c>
      <c r="D26">
        <v>3280</v>
      </c>
      <c r="E26">
        <v>3979.2</v>
      </c>
      <c r="F26">
        <v>97.6</v>
      </c>
      <c r="G26">
        <v>16.2</v>
      </c>
      <c r="H26">
        <v>25</v>
      </c>
      <c r="I26">
        <v>64.8</v>
      </c>
      <c r="J26">
        <v>57.42</v>
      </c>
      <c r="K26" s="2">
        <v>1</v>
      </c>
      <c r="L26" s="2">
        <v>1</v>
      </c>
      <c r="M26" s="2">
        <v>1</v>
      </c>
      <c r="N26" s="2">
        <v>1</v>
      </c>
      <c r="O26" s="2">
        <v>1</v>
      </c>
      <c r="P26" s="2">
        <v>1</v>
      </c>
      <c r="Q26" s="2">
        <v>1</v>
      </c>
      <c r="R26" s="2">
        <v>1</v>
      </c>
    </row>
    <row r="27" spans="2:18" ht="12.75">
      <c r="B27" s="94">
        <v>8</v>
      </c>
      <c r="C27">
        <v>1680</v>
      </c>
      <c r="D27">
        <v>3280</v>
      </c>
      <c r="E27">
        <v>3979</v>
      </c>
      <c r="F27">
        <v>97.6</v>
      </c>
      <c r="G27">
        <v>16.2</v>
      </c>
      <c r="H27">
        <v>25</v>
      </c>
      <c r="I27">
        <v>64.8</v>
      </c>
      <c r="J27">
        <v>57.59</v>
      </c>
      <c r="K27" s="2">
        <v>1</v>
      </c>
      <c r="L27" s="2">
        <v>1</v>
      </c>
      <c r="M27" s="2">
        <v>1</v>
      </c>
      <c r="N27" s="2">
        <v>1</v>
      </c>
      <c r="O27" s="2">
        <v>1</v>
      </c>
      <c r="P27" s="2">
        <v>1</v>
      </c>
      <c r="Q27" s="2">
        <v>1</v>
      </c>
      <c r="R27" s="2">
        <v>1</v>
      </c>
    </row>
    <row r="28" spans="2:18" ht="12.75">
      <c r="B28" s="94">
        <v>8</v>
      </c>
      <c r="C28">
        <v>1680</v>
      </c>
      <c r="D28">
        <v>3280</v>
      </c>
      <c r="E28">
        <v>3979.2</v>
      </c>
      <c r="F28">
        <v>97.6</v>
      </c>
      <c r="G28">
        <v>16.2</v>
      </c>
      <c r="H28">
        <v>25</v>
      </c>
      <c r="I28">
        <v>64.8</v>
      </c>
      <c r="J28">
        <v>57.56</v>
      </c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2">
        <v>1</v>
      </c>
      <c r="Q28" s="2">
        <v>1</v>
      </c>
      <c r="R28" s="2">
        <v>1</v>
      </c>
    </row>
    <row r="29" spans="2:18" ht="12.75">
      <c r="B29" s="94">
        <v>7</v>
      </c>
      <c r="C29">
        <v>1680</v>
      </c>
      <c r="D29">
        <v>3280</v>
      </c>
      <c r="E29">
        <v>3979.2</v>
      </c>
      <c r="F29">
        <v>91.4</v>
      </c>
      <c r="G29">
        <v>16.2</v>
      </c>
      <c r="H29">
        <v>25</v>
      </c>
      <c r="I29">
        <v>64.8</v>
      </c>
      <c r="J29">
        <v>57.65</v>
      </c>
      <c r="K29" s="2">
        <v>1</v>
      </c>
      <c r="L29" s="2">
        <v>1</v>
      </c>
      <c r="M29" s="2">
        <v>1</v>
      </c>
      <c r="N29" s="2">
        <v>0</v>
      </c>
      <c r="O29" s="2">
        <v>1</v>
      </c>
      <c r="P29" s="2">
        <v>1</v>
      </c>
      <c r="Q29" s="2">
        <v>1</v>
      </c>
      <c r="R29" s="2">
        <v>1</v>
      </c>
    </row>
    <row r="30" spans="2:18" ht="12.75">
      <c r="B30" s="94">
        <v>8</v>
      </c>
      <c r="C30">
        <v>1680</v>
      </c>
      <c r="D30">
        <v>3280</v>
      </c>
      <c r="E30">
        <v>3979</v>
      </c>
      <c r="F30">
        <v>97.6</v>
      </c>
      <c r="G30">
        <v>16.2</v>
      </c>
      <c r="H30">
        <v>25</v>
      </c>
      <c r="I30">
        <v>64.8</v>
      </c>
      <c r="J30">
        <v>57.52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2">
        <v>1</v>
      </c>
      <c r="Q30" s="2">
        <v>1</v>
      </c>
      <c r="R30" s="2">
        <v>1</v>
      </c>
    </row>
    <row r="31" spans="2:18" ht="12.75">
      <c r="B31" s="94">
        <v>6</v>
      </c>
      <c r="C31">
        <v>1680</v>
      </c>
      <c r="D31">
        <v>3280</v>
      </c>
      <c r="E31">
        <v>7979</v>
      </c>
      <c r="F31">
        <v>582.4</v>
      </c>
      <c r="G31">
        <v>16.2</v>
      </c>
      <c r="H31">
        <v>25</v>
      </c>
      <c r="I31">
        <v>64.8</v>
      </c>
      <c r="J31">
        <v>57.56</v>
      </c>
      <c r="K31" s="2">
        <v>1</v>
      </c>
      <c r="L31" s="2">
        <v>1</v>
      </c>
      <c r="M31" s="2">
        <v>0</v>
      </c>
      <c r="N31" s="2">
        <v>0</v>
      </c>
      <c r="O31" s="2">
        <v>1</v>
      </c>
      <c r="P31" s="2">
        <v>1</v>
      </c>
      <c r="Q31" s="2">
        <v>1</v>
      </c>
      <c r="R31" s="2">
        <v>1</v>
      </c>
    </row>
    <row r="32" spans="2:18" ht="12.75">
      <c r="B32" s="94">
        <v>8</v>
      </c>
      <c r="C32">
        <v>1680</v>
      </c>
      <c r="D32">
        <v>3280</v>
      </c>
      <c r="E32">
        <v>3979.2</v>
      </c>
      <c r="F32">
        <v>97.6</v>
      </c>
      <c r="G32">
        <v>16.2</v>
      </c>
      <c r="H32">
        <v>25</v>
      </c>
      <c r="I32">
        <v>64.8</v>
      </c>
      <c r="J32">
        <v>57.68</v>
      </c>
      <c r="K32" s="2">
        <v>1</v>
      </c>
      <c r="L32" s="2">
        <v>1</v>
      </c>
      <c r="M32" s="2">
        <v>1</v>
      </c>
      <c r="N32" s="2">
        <v>1</v>
      </c>
      <c r="O32" s="2">
        <v>1</v>
      </c>
      <c r="P32" s="2">
        <v>1</v>
      </c>
      <c r="Q32" s="2">
        <v>1</v>
      </c>
      <c r="R32" s="2">
        <v>1</v>
      </c>
    </row>
    <row r="33" spans="2:18" ht="12.75">
      <c r="B33" s="94">
        <v>8</v>
      </c>
      <c r="C33">
        <v>1680</v>
      </c>
      <c r="D33">
        <v>3280</v>
      </c>
      <c r="E33">
        <v>3979.2</v>
      </c>
      <c r="F33">
        <v>97.6</v>
      </c>
      <c r="G33">
        <v>16.2</v>
      </c>
      <c r="H33">
        <v>25</v>
      </c>
      <c r="I33">
        <v>64.8</v>
      </c>
      <c r="J33">
        <v>57.74</v>
      </c>
      <c r="K33" s="2">
        <v>1</v>
      </c>
      <c r="L33" s="2">
        <v>1</v>
      </c>
      <c r="M33" s="2">
        <v>1</v>
      </c>
      <c r="N33" s="2">
        <v>1</v>
      </c>
      <c r="O33" s="2">
        <v>1</v>
      </c>
      <c r="P33" s="2">
        <v>1</v>
      </c>
      <c r="Q33" s="2">
        <v>1</v>
      </c>
      <c r="R33" s="2">
        <v>1</v>
      </c>
    </row>
    <row r="34" spans="2:18" ht="12.75">
      <c r="B34" s="94">
        <v>7</v>
      </c>
      <c r="C34">
        <v>1680</v>
      </c>
      <c r="D34">
        <v>3280</v>
      </c>
      <c r="E34">
        <v>3979.2</v>
      </c>
      <c r="F34">
        <v>97.6</v>
      </c>
      <c r="G34">
        <v>16.2</v>
      </c>
      <c r="H34">
        <v>25</v>
      </c>
      <c r="I34">
        <v>64.8</v>
      </c>
      <c r="J34">
        <v>54</v>
      </c>
      <c r="K34" s="2">
        <v>1</v>
      </c>
      <c r="L34" s="2">
        <v>1</v>
      </c>
      <c r="M34" s="2">
        <v>1</v>
      </c>
      <c r="N34" s="2">
        <v>1</v>
      </c>
      <c r="O34" s="2">
        <v>1</v>
      </c>
      <c r="P34" s="2">
        <v>1</v>
      </c>
      <c r="Q34" s="2">
        <v>1</v>
      </c>
      <c r="R34" s="2">
        <v>0</v>
      </c>
    </row>
    <row r="35" spans="2:18" ht="12.75">
      <c r="B35" s="94">
        <v>8</v>
      </c>
      <c r="C35">
        <v>1680</v>
      </c>
      <c r="D35">
        <v>3280</v>
      </c>
      <c r="E35">
        <v>3979.2</v>
      </c>
      <c r="F35">
        <v>97.6</v>
      </c>
      <c r="G35">
        <v>16.2</v>
      </c>
      <c r="H35">
        <v>25</v>
      </c>
      <c r="I35">
        <v>64.8</v>
      </c>
      <c r="J35">
        <v>57.56</v>
      </c>
      <c r="K35" s="2">
        <v>1</v>
      </c>
      <c r="L35" s="2">
        <v>1</v>
      </c>
      <c r="M35" s="2">
        <v>1</v>
      </c>
      <c r="N35" s="2">
        <v>1</v>
      </c>
      <c r="O35" s="2">
        <v>1</v>
      </c>
      <c r="P35" s="2">
        <v>1</v>
      </c>
      <c r="Q35" s="2">
        <v>1</v>
      </c>
      <c r="R35" s="2">
        <v>1</v>
      </c>
    </row>
    <row r="36" spans="2:18" ht="12.75">
      <c r="B36" s="94">
        <v>7</v>
      </c>
      <c r="C36">
        <v>1680</v>
      </c>
      <c r="D36">
        <v>3280</v>
      </c>
      <c r="E36">
        <v>5120</v>
      </c>
      <c r="F36">
        <v>97.6</v>
      </c>
      <c r="G36">
        <v>16.45</v>
      </c>
      <c r="H36">
        <v>25.25</v>
      </c>
      <c r="I36">
        <v>65.16</v>
      </c>
      <c r="J36">
        <v>57.57</v>
      </c>
      <c r="K36" s="2">
        <v>1</v>
      </c>
      <c r="L36" s="2">
        <v>1</v>
      </c>
      <c r="M36" s="2">
        <v>0</v>
      </c>
      <c r="N36" s="2">
        <v>1</v>
      </c>
      <c r="O36" s="2">
        <v>1</v>
      </c>
      <c r="P36" s="2">
        <v>1</v>
      </c>
      <c r="Q36" s="2">
        <v>1</v>
      </c>
      <c r="R36" s="2">
        <v>1</v>
      </c>
    </row>
    <row r="37" spans="2:18" ht="12.75">
      <c r="B37" s="94">
        <v>7</v>
      </c>
      <c r="C37">
        <v>1680</v>
      </c>
      <c r="D37">
        <v>3280</v>
      </c>
      <c r="E37">
        <v>3979.2</v>
      </c>
      <c r="F37">
        <v>97.6</v>
      </c>
      <c r="G37">
        <v>16.4</v>
      </c>
      <c r="H37">
        <v>8.78</v>
      </c>
      <c r="I37">
        <v>65.13</v>
      </c>
      <c r="J37">
        <v>57.67</v>
      </c>
      <c r="K37" s="2">
        <v>1</v>
      </c>
      <c r="L37" s="2">
        <v>1</v>
      </c>
      <c r="M37" s="2">
        <v>1</v>
      </c>
      <c r="N37" s="2">
        <v>1</v>
      </c>
      <c r="O37" s="2">
        <v>1</v>
      </c>
      <c r="P37" s="2">
        <v>0</v>
      </c>
      <c r="Q37" s="2">
        <v>1</v>
      </c>
      <c r="R37" s="2">
        <v>1</v>
      </c>
    </row>
    <row r="38" spans="2:18" ht="12.75">
      <c r="B38" s="94">
        <v>7</v>
      </c>
      <c r="C38">
        <v>1680</v>
      </c>
      <c r="D38">
        <v>3280</v>
      </c>
      <c r="E38">
        <v>3979.2</v>
      </c>
      <c r="F38">
        <v>97.6</v>
      </c>
      <c r="G38">
        <v>16.2</v>
      </c>
      <c r="H38">
        <v>25</v>
      </c>
      <c r="I38">
        <v>64.8</v>
      </c>
      <c r="J38">
        <v>51.82</v>
      </c>
      <c r="K38" s="2">
        <v>1</v>
      </c>
      <c r="L38" s="2">
        <v>1</v>
      </c>
      <c r="M38" s="2">
        <v>1</v>
      </c>
      <c r="N38" s="2">
        <v>1</v>
      </c>
      <c r="O38" s="2">
        <v>1</v>
      </c>
      <c r="P38" s="2">
        <v>1</v>
      </c>
      <c r="Q38" s="2">
        <v>1</v>
      </c>
      <c r="R38" s="2">
        <v>0</v>
      </c>
    </row>
    <row r="39" spans="2:18" ht="12.75">
      <c r="B39" s="94">
        <v>8</v>
      </c>
      <c r="C39">
        <v>1680</v>
      </c>
      <c r="D39">
        <v>3280</v>
      </c>
      <c r="E39">
        <v>3979.2</v>
      </c>
      <c r="F39">
        <v>97.6</v>
      </c>
      <c r="G39">
        <v>16.2</v>
      </c>
      <c r="H39">
        <v>25</v>
      </c>
      <c r="I39">
        <v>64.8</v>
      </c>
      <c r="J39">
        <v>57.56</v>
      </c>
      <c r="K39" s="2">
        <v>1</v>
      </c>
      <c r="L39" s="2">
        <v>1</v>
      </c>
      <c r="M39" s="2">
        <v>1</v>
      </c>
      <c r="N39" s="2">
        <v>1</v>
      </c>
      <c r="O39" s="2">
        <v>1</v>
      </c>
      <c r="P39" s="2">
        <v>1</v>
      </c>
      <c r="Q39" s="2">
        <v>1</v>
      </c>
      <c r="R39" s="2">
        <v>1</v>
      </c>
    </row>
    <row r="40" spans="2:18" ht="12.75">
      <c r="B40" s="94">
        <v>8</v>
      </c>
      <c r="C40">
        <v>1680</v>
      </c>
      <c r="D40">
        <v>3280</v>
      </c>
      <c r="E40">
        <v>3979</v>
      </c>
      <c r="F40">
        <v>97.6</v>
      </c>
      <c r="G40">
        <v>16.2</v>
      </c>
      <c r="H40">
        <v>25</v>
      </c>
      <c r="I40">
        <v>64.8</v>
      </c>
      <c r="J40">
        <v>57.5</v>
      </c>
      <c r="K40" s="2">
        <v>1</v>
      </c>
      <c r="L40" s="2">
        <v>1</v>
      </c>
      <c r="M40" s="2">
        <v>1</v>
      </c>
      <c r="N40" s="2">
        <v>1</v>
      </c>
      <c r="O40" s="2">
        <v>1</v>
      </c>
      <c r="P40" s="2">
        <v>1</v>
      </c>
      <c r="Q40" s="2">
        <v>1</v>
      </c>
      <c r="R40" s="2">
        <v>1</v>
      </c>
    </row>
    <row r="41" spans="2:18" ht="12.75">
      <c r="B41" s="94">
        <v>7</v>
      </c>
      <c r="C41">
        <v>1680</v>
      </c>
      <c r="D41">
        <v>3280</v>
      </c>
      <c r="E41">
        <v>5963.2</v>
      </c>
      <c r="F41">
        <v>97.6</v>
      </c>
      <c r="G41">
        <v>16.2</v>
      </c>
      <c r="H41">
        <v>25</v>
      </c>
      <c r="I41">
        <v>64.8</v>
      </c>
      <c r="J41">
        <v>57.55</v>
      </c>
      <c r="K41" s="2">
        <v>1</v>
      </c>
      <c r="L41" s="2">
        <v>1</v>
      </c>
      <c r="M41" s="2">
        <v>0</v>
      </c>
      <c r="N41" s="2">
        <v>1</v>
      </c>
      <c r="O41" s="2">
        <v>1</v>
      </c>
      <c r="P41" s="2">
        <v>1</v>
      </c>
      <c r="Q41" s="2">
        <v>1</v>
      </c>
      <c r="R41" s="2">
        <v>1</v>
      </c>
    </row>
    <row r="42" spans="2:18" ht="12.75">
      <c r="B42" s="94">
        <v>8</v>
      </c>
      <c r="C42">
        <v>1680</v>
      </c>
      <c r="D42">
        <v>3280</v>
      </c>
      <c r="E42">
        <v>3979.2</v>
      </c>
      <c r="F42">
        <v>97.6</v>
      </c>
      <c r="G42">
        <v>16.2</v>
      </c>
      <c r="H42">
        <v>25</v>
      </c>
      <c r="I42">
        <v>65</v>
      </c>
      <c r="J42">
        <v>57.61</v>
      </c>
      <c r="K42" s="2">
        <v>1</v>
      </c>
      <c r="L42" s="2">
        <v>1</v>
      </c>
      <c r="M42" s="2">
        <v>1</v>
      </c>
      <c r="N42" s="2">
        <v>1</v>
      </c>
      <c r="O42" s="2">
        <v>1</v>
      </c>
      <c r="P42" s="2">
        <v>1</v>
      </c>
      <c r="Q42" s="2">
        <v>1</v>
      </c>
      <c r="R42" s="2">
        <v>1</v>
      </c>
    </row>
    <row r="43" spans="2:18" ht="12.75">
      <c r="B43" s="94">
        <v>8</v>
      </c>
      <c r="C43">
        <v>1680</v>
      </c>
      <c r="D43">
        <v>3280</v>
      </c>
      <c r="E43">
        <v>3979.2</v>
      </c>
      <c r="F43">
        <v>97.6</v>
      </c>
      <c r="G43">
        <v>16.2</v>
      </c>
      <c r="H43">
        <v>25</v>
      </c>
      <c r="I43">
        <v>64.8</v>
      </c>
      <c r="J43">
        <v>57.54</v>
      </c>
      <c r="K43" s="2">
        <v>1</v>
      </c>
      <c r="L43" s="2">
        <v>1</v>
      </c>
      <c r="M43" s="2">
        <v>1</v>
      </c>
      <c r="N43" s="2">
        <v>1</v>
      </c>
      <c r="O43" s="2">
        <v>1</v>
      </c>
      <c r="P43" s="2">
        <v>1</v>
      </c>
      <c r="Q43" s="2">
        <v>1</v>
      </c>
      <c r="R43" s="2">
        <v>1</v>
      </c>
    </row>
    <row r="44" spans="2:18" ht="12.75">
      <c r="B44" s="94">
        <v>8</v>
      </c>
      <c r="C44">
        <v>1680</v>
      </c>
      <c r="D44">
        <v>3280</v>
      </c>
      <c r="E44">
        <v>3979.2</v>
      </c>
      <c r="F44">
        <v>97.6</v>
      </c>
      <c r="G44">
        <v>16.2</v>
      </c>
      <c r="H44">
        <v>25</v>
      </c>
      <c r="I44">
        <v>64.8</v>
      </c>
      <c r="J44">
        <v>57.7</v>
      </c>
      <c r="K44" s="2">
        <v>1</v>
      </c>
      <c r="L44" s="2">
        <v>1</v>
      </c>
      <c r="M44" s="2">
        <v>1</v>
      </c>
      <c r="N44" s="2">
        <v>1</v>
      </c>
      <c r="O44" s="2">
        <v>1</v>
      </c>
      <c r="P44" s="2">
        <v>1</v>
      </c>
      <c r="Q44" s="2">
        <v>1</v>
      </c>
      <c r="R44" s="2">
        <v>1</v>
      </c>
    </row>
    <row r="45" spans="2:18" ht="12.75">
      <c r="B45" s="94">
        <v>8</v>
      </c>
      <c r="C45">
        <v>1680</v>
      </c>
      <c r="D45">
        <v>3280</v>
      </c>
      <c r="E45">
        <v>3979.2</v>
      </c>
      <c r="F45">
        <v>97.6</v>
      </c>
      <c r="G45">
        <v>16.2</v>
      </c>
      <c r="H45">
        <v>25</v>
      </c>
      <c r="I45">
        <v>64.8</v>
      </c>
      <c r="J45">
        <v>57.36</v>
      </c>
      <c r="K45" s="2">
        <v>1</v>
      </c>
      <c r="L45" s="2">
        <v>1</v>
      </c>
      <c r="M45" s="2">
        <v>1</v>
      </c>
      <c r="N45" s="2">
        <v>1</v>
      </c>
      <c r="O45" s="2">
        <v>1</v>
      </c>
      <c r="P45" s="2">
        <v>1</v>
      </c>
      <c r="Q45" s="2">
        <v>1</v>
      </c>
      <c r="R45" s="2">
        <v>1</v>
      </c>
    </row>
    <row r="46" spans="2:18" ht="12.75">
      <c r="B46" s="94">
        <v>8</v>
      </c>
      <c r="C46">
        <v>1680</v>
      </c>
      <c r="D46">
        <v>3280</v>
      </c>
      <c r="E46">
        <v>3979.2</v>
      </c>
      <c r="F46">
        <v>97.6</v>
      </c>
      <c r="G46">
        <v>16.2</v>
      </c>
      <c r="H46">
        <v>25</v>
      </c>
      <c r="I46">
        <v>64.8</v>
      </c>
      <c r="J46">
        <v>57.76</v>
      </c>
      <c r="K46" s="2">
        <v>1</v>
      </c>
      <c r="L46" s="2">
        <v>1</v>
      </c>
      <c r="M46" s="2">
        <v>1</v>
      </c>
      <c r="N46" s="2">
        <v>1</v>
      </c>
      <c r="O46" s="2">
        <v>1</v>
      </c>
      <c r="P46" s="2">
        <v>1</v>
      </c>
      <c r="Q46" s="2">
        <v>1</v>
      </c>
      <c r="R46" s="2">
        <v>1</v>
      </c>
    </row>
    <row r="47" spans="2:18" ht="12.75">
      <c r="B47" s="94">
        <v>8</v>
      </c>
      <c r="C47">
        <v>1680</v>
      </c>
      <c r="D47">
        <v>3280</v>
      </c>
      <c r="E47">
        <v>3979.2</v>
      </c>
      <c r="F47">
        <v>97.6</v>
      </c>
      <c r="G47">
        <v>16.2</v>
      </c>
      <c r="H47">
        <v>25</v>
      </c>
      <c r="I47">
        <v>64.8</v>
      </c>
      <c r="J47">
        <v>57.62</v>
      </c>
      <c r="K47" s="2">
        <v>1</v>
      </c>
      <c r="L47" s="2">
        <v>1</v>
      </c>
      <c r="M47" s="2">
        <v>1</v>
      </c>
      <c r="N47" s="2">
        <v>1</v>
      </c>
      <c r="O47" s="2">
        <v>1</v>
      </c>
      <c r="P47" s="2">
        <v>1</v>
      </c>
      <c r="Q47" s="2">
        <v>1</v>
      </c>
      <c r="R47" s="2">
        <v>1</v>
      </c>
    </row>
    <row r="48" spans="2:18" s="95" customFormat="1" ht="12.75">
      <c r="B48" s="94">
        <v>7</v>
      </c>
      <c r="C48">
        <v>1680</v>
      </c>
      <c r="D48">
        <v>3280</v>
      </c>
      <c r="E48">
        <v>3979.2</v>
      </c>
      <c r="F48">
        <v>97.6</v>
      </c>
      <c r="G48">
        <v>16.2</v>
      </c>
      <c r="H48">
        <v>23.4</v>
      </c>
      <c r="I48">
        <v>69.2308</v>
      </c>
      <c r="J48">
        <v>57.556</v>
      </c>
      <c r="K48" s="2">
        <v>1</v>
      </c>
      <c r="L48" s="2">
        <v>1</v>
      </c>
      <c r="M48" s="2">
        <v>1</v>
      </c>
      <c r="N48" s="2">
        <v>1</v>
      </c>
      <c r="O48" s="2">
        <v>1</v>
      </c>
      <c r="P48" s="2">
        <v>0</v>
      </c>
      <c r="Q48" s="2">
        <v>1</v>
      </c>
      <c r="R48" s="2">
        <v>1</v>
      </c>
    </row>
    <row r="49" spans="2:18" ht="12.75">
      <c r="B49" s="94">
        <v>8</v>
      </c>
      <c r="C49">
        <v>1680</v>
      </c>
      <c r="D49">
        <v>3280</v>
      </c>
      <c r="E49">
        <v>3979.2</v>
      </c>
      <c r="F49">
        <v>97.6</v>
      </c>
      <c r="G49">
        <v>16.2</v>
      </c>
      <c r="H49">
        <v>25</v>
      </c>
      <c r="I49">
        <v>64.8</v>
      </c>
      <c r="J49">
        <v>57.56</v>
      </c>
      <c r="K49" s="2">
        <v>1</v>
      </c>
      <c r="L49" s="2">
        <v>1</v>
      </c>
      <c r="M49" s="2">
        <v>1</v>
      </c>
      <c r="N49" s="2">
        <v>1</v>
      </c>
      <c r="O49" s="2">
        <v>1</v>
      </c>
      <c r="P49" s="2">
        <v>1</v>
      </c>
      <c r="Q49" s="2">
        <v>1</v>
      </c>
      <c r="R49" s="2">
        <v>1</v>
      </c>
    </row>
    <row r="50" spans="2:18" ht="12.75">
      <c r="B50" s="94">
        <v>8</v>
      </c>
      <c r="C50">
        <v>1680</v>
      </c>
      <c r="D50">
        <v>3280</v>
      </c>
      <c r="E50">
        <v>3979.2</v>
      </c>
      <c r="F50">
        <v>97.6</v>
      </c>
      <c r="G50">
        <v>16.2</v>
      </c>
      <c r="H50">
        <v>25</v>
      </c>
      <c r="I50">
        <v>54.32</v>
      </c>
      <c r="J50">
        <v>57.56</v>
      </c>
      <c r="K50" s="2">
        <v>1</v>
      </c>
      <c r="L50" s="2">
        <v>1</v>
      </c>
      <c r="M50" s="2">
        <v>1</v>
      </c>
      <c r="N50" s="2">
        <v>1</v>
      </c>
      <c r="O50" s="2">
        <v>1</v>
      </c>
      <c r="P50" s="2">
        <v>1</v>
      </c>
      <c r="Q50" s="2">
        <v>1</v>
      </c>
      <c r="R50" s="2">
        <v>1</v>
      </c>
    </row>
    <row r="51" spans="2:18" ht="12.75">
      <c r="B51" s="94">
        <v>8</v>
      </c>
      <c r="C51">
        <v>1680</v>
      </c>
      <c r="D51">
        <v>3280</v>
      </c>
      <c r="E51">
        <v>3979.2</v>
      </c>
      <c r="F51">
        <v>97.6</v>
      </c>
      <c r="G51">
        <v>16.23</v>
      </c>
      <c r="H51">
        <v>25.15</v>
      </c>
      <c r="I51">
        <v>64.8</v>
      </c>
      <c r="J51">
        <v>57.35</v>
      </c>
      <c r="K51" s="2">
        <v>1</v>
      </c>
      <c r="L51" s="2">
        <v>1</v>
      </c>
      <c r="M51" s="2">
        <v>1</v>
      </c>
      <c r="N51" s="2">
        <v>1</v>
      </c>
      <c r="O51" s="2">
        <v>1</v>
      </c>
      <c r="P51" s="2">
        <v>1</v>
      </c>
      <c r="Q51" s="2">
        <v>1</v>
      </c>
      <c r="R51" s="2">
        <v>1</v>
      </c>
    </row>
    <row r="52" spans="2:18" ht="12.75">
      <c r="B52" s="94">
        <v>5</v>
      </c>
      <c r="C52">
        <v>1680</v>
      </c>
      <c r="D52">
        <v>3600</v>
      </c>
      <c r="E52">
        <v>4299.2</v>
      </c>
      <c r="F52">
        <v>97.6</v>
      </c>
      <c r="G52">
        <v>16.2</v>
      </c>
      <c r="H52">
        <v>25</v>
      </c>
      <c r="I52">
        <v>64.8</v>
      </c>
      <c r="J52">
        <v>63.15</v>
      </c>
      <c r="K52" s="2">
        <v>1</v>
      </c>
      <c r="L52" s="2">
        <v>0</v>
      </c>
      <c r="M52" s="2">
        <v>0</v>
      </c>
      <c r="N52" s="2">
        <v>1</v>
      </c>
      <c r="O52" s="2">
        <v>1</v>
      </c>
      <c r="P52" s="2">
        <v>1</v>
      </c>
      <c r="Q52" s="2">
        <v>1</v>
      </c>
      <c r="R52" s="2">
        <v>0</v>
      </c>
    </row>
    <row r="53" spans="2:18" s="96" customFormat="1" ht="12.75">
      <c r="B53" s="94">
        <v>7</v>
      </c>
      <c r="C53">
        <v>1680</v>
      </c>
      <c r="D53">
        <v>3280</v>
      </c>
      <c r="E53">
        <v>3979.2</v>
      </c>
      <c r="F53">
        <v>97.6</v>
      </c>
      <c r="G53">
        <v>16.2</v>
      </c>
      <c r="H53">
        <v>25</v>
      </c>
      <c r="I53">
        <v>64.8</v>
      </c>
      <c r="J53" t="s">
        <v>158</v>
      </c>
      <c r="K53" s="2">
        <v>1</v>
      </c>
      <c r="L53" s="2">
        <v>1</v>
      </c>
      <c r="M53" s="2">
        <v>1</v>
      </c>
      <c r="N53" s="2">
        <v>1</v>
      </c>
      <c r="O53" s="2">
        <v>1</v>
      </c>
      <c r="P53" s="2">
        <v>1</v>
      </c>
      <c r="Q53" s="2">
        <v>1</v>
      </c>
      <c r="R53" s="2">
        <v>0</v>
      </c>
    </row>
    <row r="54" spans="2:18" ht="12.75">
      <c r="B54" s="94">
        <v>8</v>
      </c>
      <c r="C54">
        <v>1680</v>
      </c>
      <c r="D54">
        <v>3280</v>
      </c>
      <c r="E54">
        <v>3979.2</v>
      </c>
      <c r="F54">
        <v>97.6</v>
      </c>
      <c r="G54">
        <v>16.2</v>
      </c>
      <c r="H54">
        <v>25</v>
      </c>
      <c r="I54">
        <v>64.8</v>
      </c>
      <c r="J54">
        <v>57.57</v>
      </c>
      <c r="K54" s="2">
        <v>1</v>
      </c>
      <c r="L54" s="2">
        <v>1</v>
      </c>
      <c r="M54" s="2">
        <v>1</v>
      </c>
      <c r="N54" s="2">
        <v>1</v>
      </c>
      <c r="O54" s="2">
        <v>1</v>
      </c>
      <c r="P54" s="2">
        <v>1</v>
      </c>
      <c r="Q54" s="2">
        <v>1</v>
      </c>
      <c r="R54" s="2">
        <v>1</v>
      </c>
    </row>
    <row r="55" spans="2:18" ht="12.75">
      <c r="B55" s="94">
        <v>8</v>
      </c>
      <c r="C55">
        <v>1680</v>
      </c>
      <c r="D55">
        <v>3280</v>
      </c>
      <c r="E55">
        <v>3979.2</v>
      </c>
      <c r="F55">
        <v>97.6</v>
      </c>
      <c r="G55">
        <v>16.13</v>
      </c>
      <c r="H55">
        <v>24.95</v>
      </c>
      <c r="I55">
        <v>64.67</v>
      </c>
      <c r="J55">
        <v>57.59</v>
      </c>
      <c r="K55" s="2">
        <v>1</v>
      </c>
      <c r="L55" s="2">
        <v>1</v>
      </c>
      <c r="M55" s="2">
        <v>1</v>
      </c>
      <c r="N55" s="2">
        <v>1</v>
      </c>
      <c r="O55" s="2">
        <v>1</v>
      </c>
      <c r="P55" s="2">
        <v>1</v>
      </c>
      <c r="Q55" s="2">
        <v>1</v>
      </c>
      <c r="R55" s="2">
        <v>1</v>
      </c>
    </row>
    <row r="56" spans="2:18" ht="12.75">
      <c r="B56" s="94">
        <v>7</v>
      </c>
      <c r="C56">
        <v>1680</v>
      </c>
      <c r="D56">
        <v>3280</v>
      </c>
      <c r="E56">
        <v>3979</v>
      </c>
      <c r="F56">
        <v>340</v>
      </c>
      <c r="G56">
        <v>16.22</v>
      </c>
      <c r="H56">
        <v>25</v>
      </c>
      <c r="I56">
        <v>64.88</v>
      </c>
      <c r="J56">
        <v>57.42</v>
      </c>
      <c r="K56" s="2">
        <v>1</v>
      </c>
      <c r="L56" s="2">
        <v>1</v>
      </c>
      <c r="M56" s="2">
        <v>1</v>
      </c>
      <c r="N56" s="2">
        <v>0</v>
      </c>
      <c r="O56" s="2">
        <v>1</v>
      </c>
      <c r="P56" s="2">
        <v>1</v>
      </c>
      <c r="Q56" s="2">
        <v>1</v>
      </c>
      <c r="R56" s="2">
        <v>1</v>
      </c>
    </row>
    <row r="57" spans="2:18" ht="12.75">
      <c r="B57" s="94">
        <v>6</v>
      </c>
      <c r="C57">
        <v>1680</v>
      </c>
      <c r="D57">
        <v>3600</v>
      </c>
      <c r="E57">
        <v>699.2</v>
      </c>
      <c r="F57">
        <v>97.6</v>
      </c>
      <c r="G57">
        <v>16.2</v>
      </c>
      <c r="H57">
        <v>25</v>
      </c>
      <c r="I57">
        <v>64.8</v>
      </c>
      <c r="J57">
        <v>57.35</v>
      </c>
      <c r="K57" s="2">
        <v>1</v>
      </c>
      <c r="L57" s="2">
        <v>0</v>
      </c>
      <c r="M57" s="2">
        <v>0</v>
      </c>
      <c r="N57" s="2">
        <v>1</v>
      </c>
      <c r="O57" s="2">
        <v>1</v>
      </c>
      <c r="P57" s="2">
        <v>1</v>
      </c>
      <c r="Q57" s="2">
        <v>1</v>
      </c>
      <c r="R57" s="2">
        <v>1</v>
      </c>
    </row>
    <row r="58" spans="2:18" ht="15.75">
      <c r="B58" s="94">
        <v>5</v>
      </c>
      <c r="C58" s="106">
        <v>1680</v>
      </c>
      <c r="D58" s="106">
        <v>3600</v>
      </c>
      <c r="E58" s="106">
        <v>7539</v>
      </c>
      <c r="F58" s="106">
        <v>582.4</v>
      </c>
      <c r="G58" s="106">
        <v>16.3</v>
      </c>
      <c r="H58" s="106">
        <v>25.04</v>
      </c>
      <c r="I58" s="106">
        <v>65.09</v>
      </c>
      <c r="J58" s="106">
        <v>57.36</v>
      </c>
      <c r="K58" s="107">
        <v>1</v>
      </c>
      <c r="L58" s="107">
        <v>0</v>
      </c>
      <c r="M58" s="107">
        <v>0</v>
      </c>
      <c r="N58" s="107">
        <v>0</v>
      </c>
      <c r="O58" s="107">
        <v>1</v>
      </c>
      <c r="P58" s="107">
        <v>1</v>
      </c>
      <c r="Q58" s="107">
        <v>1</v>
      </c>
      <c r="R58" s="107">
        <v>1</v>
      </c>
    </row>
    <row r="59" spans="2:18" ht="12.75">
      <c r="B59" s="94">
        <v>8</v>
      </c>
      <c r="C59">
        <v>1680</v>
      </c>
      <c r="D59">
        <v>3280</v>
      </c>
      <c r="E59">
        <v>3979.2</v>
      </c>
      <c r="F59">
        <v>97.6</v>
      </c>
      <c r="G59">
        <v>16.2</v>
      </c>
      <c r="H59">
        <v>25</v>
      </c>
      <c r="I59">
        <v>64.8</v>
      </c>
      <c r="J59">
        <v>57.57</v>
      </c>
      <c r="K59" s="2">
        <v>1</v>
      </c>
      <c r="L59" s="2">
        <v>1</v>
      </c>
      <c r="M59" s="2">
        <v>1</v>
      </c>
      <c r="N59" s="2">
        <v>1</v>
      </c>
      <c r="O59" s="2">
        <v>1</v>
      </c>
      <c r="P59" s="2">
        <v>1</v>
      </c>
      <c r="Q59" s="2">
        <v>1</v>
      </c>
      <c r="R59" s="2">
        <v>1</v>
      </c>
    </row>
    <row r="60" spans="2:18" ht="12.75">
      <c r="B60" s="94">
        <v>6</v>
      </c>
      <c r="C60">
        <v>1680</v>
      </c>
      <c r="D60">
        <v>3600</v>
      </c>
      <c r="E60">
        <v>7679.2</v>
      </c>
      <c r="F60">
        <v>97.6</v>
      </c>
      <c r="G60">
        <v>16.2</v>
      </c>
      <c r="H60">
        <v>25</v>
      </c>
      <c r="I60">
        <v>64.8</v>
      </c>
      <c r="J60">
        <v>57.46</v>
      </c>
      <c r="K60" s="2">
        <v>1</v>
      </c>
      <c r="L60" s="2">
        <v>0</v>
      </c>
      <c r="M60" s="2">
        <v>0</v>
      </c>
      <c r="N60" s="2">
        <v>1</v>
      </c>
      <c r="O60" s="2">
        <v>1</v>
      </c>
      <c r="P60" s="2">
        <v>1</v>
      </c>
      <c r="Q60" s="2">
        <v>1</v>
      </c>
      <c r="R60" s="2">
        <v>1</v>
      </c>
    </row>
    <row r="61" spans="2:18" ht="12.75">
      <c r="B61" s="94">
        <v>5</v>
      </c>
      <c r="C61">
        <v>1680</v>
      </c>
      <c r="D61">
        <v>3600</v>
      </c>
      <c r="E61">
        <v>4299.2</v>
      </c>
      <c r="F61">
        <v>97.6</v>
      </c>
      <c r="G61">
        <v>16.2</v>
      </c>
      <c r="H61">
        <v>25</v>
      </c>
      <c r="I61">
        <v>64.8</v>
      </c>
      <c r="J61">
        <v>51.997</v>
      </c>
      <c r="K61" s="2">
        <v>1</v>
      </c>
      <c r="L61" s="2">
        <v>0</v>
      </c>
      <c r="M61" s="2">
        <v>0</v>
      </c>
      <c r="N61" s="2">
        <v>1</v>
      </c>
      <c r="O61" s="2">
        <v>1</v>
      </c>
      <c r="P61" s="2">
        <v>1</v>
      </c>
      <c r="Q61" s="2">
        <v>1</v>
      </c>
      <c r="R61" s="2">
        <v>0</v>
      </c>
    </row>
    <row r="62" spans="2:18" ht="12.75">
      <c r="B62" s="94">
        <v>6</v>
      </c>
      <c r="C62">
        <v>1680</v>
      </c>
      <c r="D62">
        <v>3280</v>
      </c>
      <c r="E62">
        <v>3979.2</v>
      </c>
      <c r="F62">
        <v>97.6</v>
      </c>
      <c r="G62">
        <v>16.2</v>
      </c>
      <c r="H62">
        <v>16.2</v>
      </c>
      <c r="I62">
        <v>64.8</v>
      </c>
      <c r="J62">
        <v>77.49</v>
      </c>
      <c r="K62" s="2">
        <v>1</v>
      </c>
      <c r="L62" s="2">
        <v>1</v>
      </c>
      <c r="M62" s="2">
        <v>1</v>
      </c>
      <c r="N62" s="2">
        <v>1</v>
      </c>
      <c r="O62" s="2">
        <v>1</v>
      </c>
      <c r="P62" s="2">
        <v>0</v>
      </c>
      <c r="Q62" s="2">
        <v>1</v>
      </c>
      <c r="R62" s="2">
        <v>0</v>
      </c>
    </row>
    <row r="63" spans="2:18" ht="12.75">
      <c r="B63" s="94">
        <v>8</v>
      </c>
      <c r="C63">
        <v>1680</v>
      </c>
      <c r="D63">
        <v>3280</v>
      </c>
      <c r="E63">
        <v>3979.2</v>
      </c>
      <c r="F63">
        <v>97.6</v>
      </c>
      <c r="G63">
        <v>16.22</v>
      </c>
      <c r="H63">
        <v>25.14</v>
      </c>
      <c r="I63">
        <v>64.54</v>
      </c>
      <c r="J63">
        <v>57.56</v>
      </c>
      <c r="K63" s="2">
        <v>1</v>
      </c>
      <c r="L63" s="2">
        <v>1</v>
      </c>
      <c r="M63" s="2">
        <v>1</v>
      </c>
      <c r="N63" s="2">
        <v>1</v>
      </c>
      <c r="O63" s="2">
        <v>1</v>
      </c>
      <c r="P63" s="2">
        <v>1</v>
      </c>
      <c r="Q63" s="2">
        <v>1</v>
      </c>
      <c r="R63" s="2">
        <v>1</v>
      </c>
    </row>
    <row r="64" spans="2:18" ht="12.75">
      <c r="B64" s="94">
        <v>8</v>
      </c>
      <c r="C64">
        <v>1680</v>
      </c>
      <c r="D64">
        <v>3280</v>
      </c>
      <c r="E64">
        <v>3979.2</v>
      </c>
      <c r="F64">
        <v>97.6</v>
      </c>
      <c r="G64">
        <v>16.2</v>
      </c>
      <c r="H64">
        <v>25</v>
      </c>
      <c r="I64">
        <v>64.8</v>
      </c>
      <c r="J64">
        <v>57.69</v>
      </c>
      <c r="K64" s="2">
        <v>1</v>
      </c>
      <c r="L64" s="2">
        <v>1</v>
      </c>
      <c r="M64" s="2">
        <v>1</v>
      </c>
      <c r="N64" s="2">
        <v>1</v>
      </c>
      <c r="O64" s="2">
        <v>1</v>
      </c>
      <c r="P64" s="2">
        <v>1</v>
      </c>
      <c r="Q64" s="2">
        <v>1</v>
      </c>
      <c r="R64" s="2">
        <v>1</v>
      </c>
    </row>
    <row r="65" spans="2:10" ht="12.75">
      <c r="B65" s="94"/>
      <c r="C65"/>
      <c r="D65"/>
      <c r="E65"/>
      <c r="F65"/>
      <c r="G65"/>
      <c r="H65"/>
      <c r="I65"/>
      <c r="J65"/>
    </row>
    <row r="66" spans="2:10" ht="12.75">
      <c r="B66" s="94"/>
      <c r="C66"/>
      <c r="D66"/>
      <c r="E66"/>
      <c r="F66"/>
      <c r="G66"/>
      <c r="H66"/>
      <c r="I66"/>
      <c r="J66"/>
    </row>
    <row r="67" spans="2:10" ht="12.75">
      <c r="B67" s="94"/>
      <c r="C67"/>
      <c r="D67"/>
      <c r="E67"/>
      <c r="F67"/>
      <c r="G67"/>
      <c r="H67"/>
      <c r="I67"/>
      <c r="J67"/>
    </row>
    <row r="68" spans="2:10" ht="12.75">
      <c r="B68" s="94"/>
      <c r="C68"/>
      <c r="D68"/>
      <c r="E68"/>
      <c r="F68"/>
      <c r="G68"/>
      <c r="H68"/>
      <c r="I68"/>
      <c r="J68"/>
    </row>
    <row r="69" spans="2:10" ht="12.75">
      <c r="B69" s="94"/>
      <c r="C69"/>
      <c r="D69"/>
      <c r="E69"/>
      <c r="F69"/>
      <c r="G69"/>
      <c r="H69"/>
      <c r="I69"/>
      <c r="J69"/>
    </row>
    <row r="70" spans="2:10" ht="12.75">
      <c r="B70" s="94"/>
      <c r="C70"/>
      <c r="D70"/>
      <c r="E70"/>
      <c r="F70"/>
      <c r="G70"/>
      <c r="H70"/>
      <c r="I70"/>
      <c r="J70"/>
    </row>
    <row r="71" spans="2:10" ht="12.75">
      <c r="B71" s="94"/>
      <c r="C71"/>
      <c r="D71"/>
      <c r="E71"/>
      <c r="F71"/>
      <c r="G71"/>
      <c r="H71"/>
      <c r="I71"/>
      <c r="J71"/>
    </row>
    <row r="72" spans="2:10" ht="12.75">
      <c r="B72" s="94"/>
      <c r="C72"/>
      <c r="D72"/>
      <c r="E72"/>
      <c r="F72"/>
      <c r="G72"/>
      <c r="H72"/>
      <c r="I72"/>
      <c r="J72"/>
    </row>
    <row r="73" spans="2:10" ht="12.75">
      <c r="B73" s="94"/>
      <c r="C73"/>
      <c r="D73"/>
      <c r="E73"/>
      <c r="F73"/>
      <c r="G73"/>
      <c r="H73"/>
      <c r="I73"/>
      <c r="J73"/>
    </row>
    <row r="74" spans="2:10" ht="12.75">
      <c r="B74" s="94"/>
      <c r="C74"/>
      <c r="D74"/>
      <c r="E74"/>
      <c r="F74"/>
      <c r="G74"/>
      <c r="H74"/>
      <c r="I74"/>
      <c r="J74"/>
    </row>
    <row r="75" spans="2:10" ht="12.75">
      <c r="B75" s="94"/>
      <c r="C75"/>
      <c r="D75"/>
      <c r="E75"/>
      <c r="F75"/>
      <c r="G75"/>
      <c r="H75"/>
      <c r="I75"/>
      <c r="J75"/>
    </row>
    <row r="76" spans="2:10" ht="12.75">
      <c r="B76" s="94"/>
      <c r="C76"/>
      <c r="D76"/>
      <c r="E76"/>
      <c r="F76"/>
      <c r="G76"/>
      <c r="H76"/>
      <c r="I76"/>
      <c r="J76"/>
    </row>
    <row r="77" spans="2:10" ht="12.75">
      <c r="B77" s="94"/>
      <c r="C77"/>
      <c r="D77"/>
      <c r="E77"/>
      <c r="F77"/>
      <c r="G77"/>
      <c r="H77"/>
      <c r="I77"/>
      <c r="J77"/>
    </row>
    <row r="78" spans="2:10" ht="12.75">
      <c r="B78" s="94"/>
      <c r="C78"/>
      <c r="D78"/>
      <c r="E78"/>
      <c r="F78"/>
      <c r="G78"/>
      <c r="H78"/>
      <c r="I78"/>
      <c r="J78"/>
    </row>
    <row r="79" spans="2:10" ht="12.75">
      <c r="B79" s="94"/>
      <c r="C79"/>
      <c r="D79"/>
      <c r="E79"/>
      <c r="F79"/>
      <c r="G79"/>
      <c r="H79"/>
      <c r="I79"/>
      <c r="J79"/>
    </row>
    <row r="80" spans="2:10" ht="12.75">
      <c r="B80" s="94"/>
      <c r="C80"/>
      <c r="D80"/>
      <c r="E80"/>
      <c r="F80"/>
      <c r="G80"/>
      <c r="H80"/>
      <c r="I80"/>
      <c r="J80"/>
    </row>
    <row r="81" spans="2:10" ht="12.75">
      <c r="B81" s="94"/>
      <c r="C81"/>
      <c r="D81"/>
      <c r="E81"/>
      <c r="F81"/>
      <c r="G81"/>
      <c r="H81"/>
      <c r="I81"/>
      <c r="J81"/>
    </row>
    <row r="82" spans="2:10" ht="12.75">
      <c r="B82" s="94"/>
      <c r="C82"/>
      <c r="D82"/>
      <c r="E82"/>
      <c r="F82"/>
      <c r="G82"/>
      <c r="H82"/>
      <c r="I82"/>
      <c r="J82"/>
    </row>
    <row r="83" spans="2:10" ht="12.75">
      <c r="B83" s="94"/>
      <c r="C83"/>
      <c r="D83"/>
      <c r="E83"/>
      <c r="F83"/>
      <c r="G83"/>
      <c r="H83"/>
      <c r="I83"/>
      <c r="J83"/>
    </row>
    <row r="84" spans="2:10" ht="12.75">
      <c r="B84" s="94"/>
      <c r="C84"/>
      <c r="D84"/>
      <c r="E84"/>
      <c r="F84"/>
      <c r="G84"/>
      <c r="H84"/>
      <c r="I84"/>
      <c r="J84"/>
    </row>
    <row r="85" spans="2:10" ht="12.75">
      <c r="B85" s="94"/>
      <c r="C85"/>
      <c r="D85"/>
      <c r="E85"/>
      <c r="F85"/>
      <c r="G85"/>
      <c r="H85"/>
      <c r="I85"/>
      <c r="J85"/>
    </row>
    <row r="86" spans="2:10" ht="12.75">
      <c r="B86" s="94"/>
      <c r="C86"/>
      <c r="D86"/>
      <c r="E86"/>
      <c r="F86"/>
      <c r="G86"/>
      <c r="H86"/>
      <c r="I86"/>
      <c r="J86"/>
    </row>
    <row r="87" spans="2:18" ht="12.75">
      <c r="B87" s="94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2:18" ht="12.75">
      <c r="B88" s="95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2:18" ht="12.75">
      <c r="B89" s="95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2:18" ht="12.75">
      <c r="B90" s="95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2:18" ht="12.75">
      <c r="B91" s="95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2:18" ht="12.75">
      <c r="B92" s="95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2:18" ht="12.75">
      <c r="B93" s="95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2:10" ht="12.75">
      <c r="B94" s="94"/>
      <c r="C94"/>
      <c r="D94"/>
      <c r="E94"/>
      <c r="F94"/>
      <c r="G94"/>
      <c r="H94"/>
      <c r="I94"/>
      <c r="J94"/>
    </row>
    <row r="95" spans="2:10" ht="12.75">
      <c r="B95" s="94"/>
      <c r="C95"/>
      <c r="D95"/>
      <c r="E95"/>
      <c r="F95"/>
      <c r="G95"/>
      <c r="H95"/>
      <c r="I95"/>
      <c r="J95"/>
    </row>
    <row r="96" spans="2:10" ht="12.75">
      <c r="B96" s="94"/>
      <c r="C96"/>
      <c r="D96"/>
      <c r="E96"/>
      <c r="F96"/>
      <c r="G96"/>
      <c r="H96"/>
      <c r="I96"/>
      <c r="J96"/>
    </row>
    <row r="97" spans="2:18" s="95" customFormat="1" ht="12.75">
      <c r="B97" s="94"/>
      <c r="C97"/>
      <c r="D97"/>
      <c r="E97"/>
      <c r="F97"/>
      <c r="G97"/>
      <c r="H97"/>
      <c r="I97"/>
      <c r="J97"/>
      <c r="K97" s="2"/>
      <c r="L97" s="2"/>
      <c r="M97" s="2"/>
      <c r="N97" s="2"/>
      <c r="O97" s="2"/>
      <c r="P97" s="2"/>
      <c r="Q97" s="2"/>
      <c r="R97" s="2"/>
    </row>
    <row r="98" spans="2:10" ht="12.75">
      <c r="B98" s="94"/>
      <c r="C98"/>
      <c r="D98"/>
      <c r="E98"/>
      <c r="F98"/>
      <c r="G98"/>
      <c r="H98"/>
      <c r="I98"/>
      <c r="J98"/>
    </row>
    <row r="99" spans="2:10" ht="12.75">
      <c r="B99" s="94"/>
      <c r="C99"/>
      <c r="D99"/>
      <c r="E99"/>
      <c r="F99"/>
      <c r="G99"/>
      <c r="H99"/>
      <c r="I99"/>
      <c r="J99"/>
    </row>
    <row r="100" spans="2:10" ht="12.75">
      <c r="B100" s="94"/>
      <c r="C100"/>
      <c r="D100"/>
      <c r="E100"/>
      <c r="F100"/>
      <c r="G100"/>
      <c r="H100"/>
      <c r="I100"/>
      <c r="J100"/>
    </row>
    <row r="101" spans="2:10" ht="12.75">
      <c r="B101" s="94"/>
      <c r="C101"/>
      <c r="D101"/>
      <c r="E101"/>
      <c r="F101"/>
      <c r="G101"/>
      <c r="H101"/>
      <c r="I101"/>
      <c r="J101"/>
    </row>
    <row r="102" spans="2:10" ht="12.75">
      <c r="B102" s="94"/>
      <c r="C102"/>
      <c r="D102"/>
      <c r="E102"/>
      <c r="F102"/>
      <c r="G102"/>
      <c r="H102"/>
      <c r="I102"/>
      <c r="J102"/>
    </row>
    <row r="103" spans="2:10" ht="12.75">
      <c r="B103" s="94"/>
      <c r="C103"/>
      <c r="D103"/>
      <c r="E103"/>
      <c r="F103"/>
      <c r="G103"/>
      <c r="H103"/>
      <c r="I103"/>
      <c r="J103"/>
    </row>
    <row r="104" spans="2:10" ht="12.75">
      <c r="B104" s="94"/>
      <c r="C104"/>
      <c r="D104"/>
      <c r="E104"/>
      <c r="F104"/>
      <c r="G104"/>
      <c r="H104"/>
      <c r="I104"/>
      <c r="J104"/>
    </row>
    <row r="105" spans="2:10" ht="12.75">
      <c r="B105" s="94"/>
      <c r="C105"/>
      <c r="D105"/>
      <c r="E105"/>
      <c r="F105"/>
      <c r="G105"/>
      <c r="H105"/>
      <c r="I105"/>
      <c r="J105"/>
    </row>
    <row r="106" spans="2:10" ht="12.75">
      <c r="B106" s="94"/>
      <c r="C106"/>
      <c r="D106"/>
      <c r="E106"/>
      <c r="F106"/>
      <c r="G106"/>
      <c r="H106"/>
      <c r="I106"/>
      <c r="J106"/>
    </row>
  </sheetData>
  <sheetProtection/>
  <mergeCells count="3">
    <mergeCell ref="C5:D5"/>
    <mergeCell ref="C6:D6"/>
    <mergeCell ref="B1:H1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P19"/>
  <sheetViews>
    <sheetView zoomScalePageLayoutView="0" workbookViewId="0" topLeftCell="A1">
      <selection activeCell="B3" sqref="B3"/>
    </sheetView>
  </sheetViews>
  <sheetFormatPr defaultColWidth="9.140625" defaultRowHeight="12.75"/>
  <sheetData>
    <row r="2" spans="2:15" ht="12.75">
      <c r="B2" s="2" t="s">
        <v>6</v>
      </c>
      <c r="D2" s="2" t="s">
        <v>94</v>
      </c>
      <c r="E2" s="2" t="s">
        <v>95</v>
      </c>
      <c r="F2" s="2" t="s">
        <v>96</v>
      </c>
      <c r="G2" s="2" t="s">
        <v>97</v>
      </c>
      <c r="H2" s="2" t="s">
        <v>98</v>
      </c>
      <c r="I2" s="2" t="s">
        <v>99</v>
      </c>
      <c r="J2" s="2" t="s">
        <v>100</v>
      </c>
      <c r="K2" s="2" t="s">
        <v>101</v>
      </c>
      <c r="L2" s="2"/>
      <c r="M2" s="2"/>
      <c r="N2" s="2"/>
      <c r="O2" s="2"/>
    </row>
    <row r="3" spans="2:15" ht="15">
      <c r="B3" s="2">
        <f>SUM(C9:O9)</f>
        <v>54</v>
      </c>
      <c r="D3" s="113">
        <v>54</v>
      </c>
      <c r="E3" s="113">
        <v>49</v>
      </c>
      <c r="F3" s="113">
        <v>43</v>
      </c>
      <c r="G3" s="113">
        <v>48</v>
      </c>
      <c r="H3" s="113">
        <v>54</v>
      </c>
      <c r="I3" s="113">
        <v>50</v>
      </c>
      <c r="J3" s="113">
        <v>53</v>
      </c>
      <c r="K3" s="113">
        <v>46</v>
      </c>
      <c r="L3" s="2"/>
      <c r="M3" s="2"/>
      <c r="N3" s="2"/>
      <c r="O3" s="2"/>
    </row>
    <row r="4" spans="4:15" ht="12.75">
      <c r="D4" s="77">
        <f aca="true" t="shared" si="0" ref="D4:K4">D3/$B$3</f>
        <v>1</v>
      </c>
      <c r="E4" s="77">
        <f t="shared" si="0"/>
        <v>0.9074074074074074</v>
      </c>
      <c r="F4" s="77">
        <f t="shared" si="0"/>
        <v>0.7962962962962963</v>
      </c>
      <c r="G4" s="77">
        <f t="shared" si="0"/>
        <v>0.8888888888888888</v>
      </c>
      <c r="H4" s="77">
        <f t="shared" si="0"/>
        <v>1</v>
      </c>
      <c r="I4" s="77">
        <f t="shared" si="0"/>
        <v>0.9259259259259259</v>
      </c>
      <c r="J4" s="77">
        <f t="shared" si="0"/>
        <v>0.9814814814814815</v>
      </c>
      <c r="K4" s="77">
        <f t="shared" si="0"/>
        <v>0.8518518518518519</v>
      </c>
      <c r="L4" s="77"/>
      <c r="M4" s="77"/>
      <c r="N4" s="77"/>
      <c r="O4" s="77"/>
    </row>
    <row r="5" spans="4:14" ht="12.75"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7" spans="2:15" ht="12.75">
      <c r="B7" s="78" t="s">
        <v>102</v>
      </c>
      <c r="C7" s="78" t="s">
        <v>103</v>
      </c>
      <c r="D7" s="78" t="s">
        <v>104</v>
      </c>
      <c r="E7" s="78" t="s">
        <v>105</v>
      </c>
      <c r="F7" s="78" t="s">
        <v>106</v>
      </c>
      <c r="G7" s="78" t="s">
        <v>107</v>
      </c>
      <c r="H7" s="78" t="s">
        <v>108</v>
      </c>
      <c r="I7" s="78" t="s">
        <v>109</v>
      </c>
      <c r="J7" s="78" t="s">
        <v>110</v>
      </c>
      <c r="K7" s="78" t="s">
        <v>111</v>
      </c>
      <c r="L7" s="78"/>
      <c r="M7" s="78"/>
      <c r="N7" s="78"/>
      <c r="O7" s="78"/>
    </row>
    <row r="9" spans="1:15" ht="15">
      <c r="A9" s="79"/>
      <c r="B9" s="2">
        <v>0</v>
      </c>
      <c r="C9" s="79">
        <v>0</v>
      </c>
      <c r="D9" s="112">
        <v>0</v>
      </c>
      <c r="E9" s="112">
        <v>0</v>
      </c>
      <c r="F9" s="112">
        <v>0</v>
      </c>
      <c r="G9" s="112">
        <v>0</v>
      </c>
      <c r="H9" s="112">
        <v>4</v>
      </c>
      <c r="I9" s="112">
        <v>5</v>
      </c>
      <c r="J9" s="112">
        <v>13</v>
      </c>
      <c r="K9" s="112">
        <v>32</v>
      </c>
      <c r="L9" s="79"/>
      <c r="M9" s="79"/>
      <c r="N9" s="79"/>
      <c r="O9" s="79"/>
    </row>
    <row r="10" spans="2:16" ht="12.75">
      <c r="B10" s="11">
        <f>A9/(A9+B3)</f>
        <v>0</v>
      </c>
      <c r="C10" s="11">
        <f aca="true" t="shared" si="1" ref="C10:K10">C9/$B$3</f>
        <v>0</v>
      </c>
      <c r="D10" s="11">
        <f t="shared" si="1"/>
        <v>0</v>
      </c>
      <c r="E10" s="11">
        <f t="shared" si="1"/>
        <v>0</v>
      </c>
      <c r="F10" s="11">
        <f t="shared" si="1"/>
        <v>0</v>
      </c>
      <c r="G10" s="11">
        <f t="shared" si="1"/>
        <v>0</v>
      </c>
      <c r="H10" s="11">
        <f t="shared" si="1"/>
        <v>0.07407407407407407</v>
      </c>
      <c r="I10" s="11">
        <f t="shared" si="1"/>
        <v>0.09259259259259259</v>
      </c>
      <c r="J10" s="11">
        <f t="shared" si="1"/>
        <v>0.24074074074074073</v>
      </c>
      <c r="K10" s="11">
        <f t="shared" si="1"/>
        <v>0.5925925925925926</v>
      </c>
      <c r="L10" s="11"/>
      <c r="M10" s="11"/>
      <c r="N10" s="11"/>
      <c r="O10" s="11"/>
      <c r="P10" s="80"/>
    </row>
    <row r="11" ht="12.75">
      <c r="C11" s="78"/>
    </row>
    <row r="12" ht="12.75">
      <c r="C12" s="78"/>
    </row>
    <row r="13" ht="12.75">
      <c r="C13" s="78"/>
    </row>
    <row r="14" ht="12.75">
      <c r="C14" s="78"/>
    </row>
    <row r="15" ht="12.75">
      <c r="C15" s="78"/>
    </row>
    <row r="16" spans="3:13" ht="12.75">
      <c r="C16" s="78"/>
      <c r="E16" s="81"/>
      <c r="F16" s="81"/>
      <c r="G16" s="81"/>
      <c r="H16" s="81"/>
      <c r="I16" s="81"/>
      <c r="J16" s="81"/>
      <c r="K16" s="81"/>
      <c r="L16" s="81"/>
      <c r="M16" s="81"/>
    </row>
    <row r="17" spans="5:13" ht="12.75">
      <c r="E17" s="82"/>
      <c r="F17" s="82"/>
      <c r="G17" s="82"/>
      <c r="H17" s="82"/>
      <c r="I17" s="82"/>
      <c r="J17" s="82"/>
      <c r="K17" s="82"/>
      <c r="L17" s="82"/>
      <c r="M17" s="82"/>
    </row>
    <row r="19" ht="12.75">
      <c r="E19" s="8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Kellogg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dcterms:created xsi:type="dcterms:W3CDTF">2005-09-27T16:27:17Z</dcterms:created>
  <dcterms:modified xsi:type="dcterms:W3CDTF">2012-10-15T05:30:09Z</dcterms:modified>
  <cp:category/>
  <cp:version/>
  <cp:contentType/>
  <cp:contentStatus/>
</cp:coreProperties>
</file>