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040" windowHeight="6540" activeTab="0"/>
  </bookViews>
  <sheets>
    <sheet name="Tax fraud" sheetId="1" r:id="rId1"/>
    <sheet name="Defective parts" sheetId="2" r:id="rId2"/>
    <sheet name="Dirt" sheetId="3" r:id="rId3"/>
    <sheet name="Complaints" sheetId="4" r:id="rId4"/>
    <sheet name="Coin flips" sheetId="5" r:id="rId5"/>
    <sheet name="Baseball" sheetId="6" r:id="rId6"/>
    <sheet name="Breakdowns" sheetId="7" r:id="rId7"/>
  </sheets>
  <definedNames>
    <definedName name="break_rate">'Breakdowns'!$B$16</definedName>
    <definedName name="breaks">'Breakdowns'!$B$17</definedName>
    <definedName name="chars.per.page">'Breakdowns'!$B$15</definedName>
    <definedName name="chars_per_page">'Breakdowns'!$B$50</definedName>
    <definedName name="dirty">'Dirt'!$B$18</definedName>
    <definedName name="error_rate">'Breakdowns'!$B$42</definedName>
    <definedName name="errors">'Breakdowns'!$B$44</definedName>
    <definedName name="k">'Tax fraud'!$B$18</definedName>
    <definedName name="kk">'Complaints'!$B$23</definedName>
    <definedName name="n">'Tax fraud'!$B$13</definedName>
    <definedName name="pages">'Breakdowns'!$B$43</definedName>
    <definedName name="pages_per_error">'Breakdowns'!$B$41</definedName>
    <definedName name="periods">'Breakdowns'!$B$22</definedName>
    <definedName name="Pr_fraud">'Tax fraud'!$B$12</definedName>
    <definedName name="Pr_problem">'Complaints'!$B$20</definedName>
    <definedName name="Pr_success">'Dirt'!$B$13</definedName>
    <definedName name="sample">'Complaints'!$B$22</definedName>
    <definedName name="strike">'Baseball'!$B$11</definedName>
    <definedName name="washed">'Dirt'!$B$15</definedName>
  </definedNames>
  <calcPr fullCalcOnLoad="1"/>
</workbook>
</file>

<file path=xl/sharedStrings.xml><?xml version="1.0" encoding="utf-8"?>
<sst xmlns="http://schemas.openxmlformats.org/spreadsheetml/2006/main" count="139" uniqueCount="135">
  <si>
    <t>Tax fraud</t>
  </si>
  <si>
    <t>Pr( fraudulent return is caught )</t>
  </si>
  <si>
    <t>n ( years )</t>
  </si>
  <si>
    <t>Pr( not caught n years in a row )</t>
  </si>
  <si>
    <t>E[ number of years prior to being caught first time )</t>
  </si>
  <si>
    <t>k ( times caught )</t>
  </si>
  <si>
    <t>Pr( caught k times in n years )</t>
  </si>
  <si>
    <t>same, explicitly</t>
  </si>
  <si>
    <t>Coin flipping</t>
  </si>
  <si>
    <t>What is the expected number of coin flips needed in order to get</t>
  </si>
  <si>
    <t>at least one head and at least one tail?</t>
  </si>
  <si>
    <t>The first table to the right simulates</t>
  </si>
  <si>
    <t>a sequence of 20 coin flips, and</t>
  </si>
  <si>
    <t>at the top of the third column</t>
  </si>
  <si>
    <t>determines the number of flips</t>
  </si>
  <si>
    <t>needed to get both a head and</t>
  </si>
  <si>
    <t>a tail.</t>
  </si>
  <si>
    <t>Press "F9" a few times to see that</t>
  </si>
  <si>
    <t>the average hovers around 3.</t>
  </si>
  <si>
    <t>answer</t>
  </si>
  <si>
    <t>(Of course, the simulation</t>
  </si>
  <si>
    <t>calculations will be a bit</t>
  </si>
  <si>
    <t>off if there are 20 consecutive</t>
  </si>
  <si>
    <t>heads or tails. This should</t>
  </si>
  <si>
    <t>only happen about one time</t>
  </si>
  <si>
    <t>in 500,000.)</t>
  </si>
  <si>
    <t>Baseball</t>
  </si>
  <si>
    <t>Assume that a baseball pitcher has a 60% chance of throwing a strike when</t>
  </si>
  <si>
    <t>he pitches his knuckleball, and that the outcomes of separate knuckleball</t>
  </si>
  <si>
    <t>pitches are independent of one another. Further assume that he’s facing a</t>
  </si>
  <si>
    <t>batter who can’t hit his knuckleball at all. What is the chance that the pitcher</t>
  </si>
  <si>
    <t>will strike the batter out (i.e., throw three strikes before he throws four</t>
  </si>
  <si>
    <t>non-strikes (balls))?</t>
  </si>
  <si>
    <t>Pr(any particular pitch is a strike)</t>
  </si>
  <si>
    <t>Pr(3 strikes)</t>
  </si>
  <si>
    <t>Pr(1 ball and 2 strikes, then a strike)</t>
  </si>
  <si>
    <t>Pr(2 balls and 2 strikes, then a strike)</t>
  </si>
  <si>
    <t>Pr(3 balls and 2 strikes, then a strike)</t>
  </si>
  <si>
    <t>total</t>
  </si>
  <si>
    <t>quicker</t>
  </si>
  <si>
    <t>Removing dirt and stains</t>
  </si>
  <si>
    <t>Pr( success on a single item )</t>
  </si>
  <si>
    <t>n (number of items washed)</t>
  </si>
  <si>
    <t>Pr( success on all n items )</t>
  </si>
  <si>
    <t>Pr( failure on at least d items )</t>
  </si>
  <si>
    <t>= Pr( n-d or fewer cleaned successfully )</t>
  </si>
  <si>
    <t>Breakdowns</t>
  </si>
  <si>
    <t>This problem can be done directly using the Poisson distribution,</t>
  </si>
  <si>
    <t>or approximately using the binomial distribution (and breaking the day</t>
  </si>
  <si>
    <t>into a number of "periods").</t>
  </si>
  <si>
    <t>mean number of breakdowns per day</t>
  </si>
  <si>
    <t>k (number of breakdowns in a day)</t>
  </si>
  <si>
    <t>approximate answer, using binomial distribution</t>
  </si>
  <si>
    <t>A new clothes-washing compound is found to remove excess dirt and stains</t>
  </si>
  <si>
    <t>What is the probability of satisfactory results on all 10 items?</t>
  </si>
  <si>
    <t>Looking at a sample: The binomial distribution</t>
  </si>
  <si>
    <t>Pr( electrical problem )</t>
  </si>
  <si>
    <t>sample size</t>
  </si>
  <si>
    <t>k</t>
  </si>
  <si>
    <t>Pr( exactly k in sample experience problems )</t>
  </si>
  <si>
    <t>Pr( at least k in sample experience problems )</t>
  </si>
  <si>
    <t>Pr( exactly k in sample
experience problems )</t>
  </si>
  <si>
    <t>Defective parts</t>
  </si>
  <si>
    <t>defect rate</t>
  </si>
  <si>
    <r>
      <t xml:space="preserve"> </t>
    </r>
    <r>
      <rPr>
        <sz val="10"/>
        <rFont val="Symbol"/>
        <family val="1"/>
      </rPr>
      <t>¬</t>
    </r>
    <r>
      <rPr>
        <sz val="10"/>
        <rFont val="Arial"/>
        <family val="0"/>
      </rPr>
      <t xml:space="preserve"> change these to 20 and 1 to solve part c.</t>
    </r>
  </si>
  <si>
    <t>The greatest number of complaints by owners of two-year-old automobiles pertain to</t>
  </si>
  <si>
    <t>electrical system performance (Consumer Reports 1995 Buyer’s Guide). Assume that</t>
  </si>
  <si>
    <t>an annual questionnaire sent to owners of over 300 makes and models of</t>
  </si>
  <si>
    <t>automobiles reveeals that 10% of the owners of two-year-old automobiles found</t>
  </si>
  <si>
    <t>trouble spots in the electrical system that included the starter, alternator, battery,</t>
  </si>
  <si>
    <t>switch controls, instruments, wiring, lights, and radio.</t>
  </si>
  <si>
    <t>What is the probability that a sample of 12 owners of two-year-old automobiles will</t>
  </si>
  <si>
    <t>find exactly two owners with electrical system problems?</t>
  </si>
  <si>
    <t>find at least two owners with electrical system problems?</t>
  </si>
  <si>
    <t>What is the probability that a sample of 20 owners of two-year-old automobiles will</t>
  </si>
  <si>
    <t>find at least one owner with electrical system problems?</t>
  </si>
  <si>
    <t>satisfactorily on 88% of the items washed. Assume that 10 items are to be</t>
  </si>
  <si>
    <t>washed with the new compound.</t>
  </si>
  <si>
    <t>What is the probability of at least two items being found with unsatisfactory</t>
  </si>
  <si>
    <t>results?</t>
  </si>
  <si>
    <t>The IRS catches about 25% of all fraudulent returns each year.  (This is far</t>
  </si>
  <si>
    <t>higher than the truth, but makes for simpler calculations.)  (a) What is the</t>
  </si>
  <si>
    <t>probability that you could get away with fraud 5 years in a row?  (b) What is the</t>
  </si>
  <si>
    <t>expected number of fraudulent returns you could file before being caught for</t>
  </si>
  <si>
    <t>the first time?  (c) If you cheat every year, how likely is it that you'll be caught</t>
  </si>
  <si>
    <t>twice in 5 years (assuming that the IRS does not increase its scrutiny of you after</t>
  </si>
  <si>
    <t>the first detected offense)?</t>
  </si>
  <si>
    <t>defectives</t>
  </si>
  <si>
    <t>When a new machine is functioning properly, only 3% of the items produced are</t>
  </si>
  <si>
    <t>defective. Assume that we will randomly select two parts produced on the</t>
  </si>
  <si>
    <t>machine and that we are interested in the number of defective parts found.</t>
  </si>
  <si>
    <t>Compute the probabilities associated with finding no defects, exactly one defect,</t>
  </si>
  <si>
    <t>and two defects.</t>
  </si>
  <si>
    <t>= 1 - Pr( d-1 or fewer still dirty )</t>
  </si>
  <si>
    <t>d (at least these many items still dirty)</t>
  </si>
  <si>
    <t>A new automated production process has had an average of 1.5 breakdowns per</t>
  </si>
  <si>
    <t>day. Because of the cost associated with a breakdown, management is concerned</t>
  </si>
  <si>
    <t>about the possibility of having three or more breakdowns per day. Assume that</t>
  </si>
  <si>
    <t>breakdowns occur randomly, that the probability of a breakdown is the same for</t>
  </si>
  <si>
    <t>any two time intervals of equal length, and that breakdowns in one period are</t>
  </si>
  <si>
    <t>independent of breakdowns in other periods. What is the probability of having</t>
  </si>
  <si>
    <t>three or fewer breakdowns in the course of one day?</t>
  </si>
  <si>
    <t>Pr( k  or fewer breakdowns in a day )</t>
  </si>
  <si>
    <t>periods in a day (minutes)</t>
  </si>
  <si>
    <t>breakdown rate per minute</t>
  </si>
  <si>
    <t>The reason the binomial-distribution approach is approximate, rather than exact, is that</t>
  </si>
  <si>
    <t>it doesn't allow for the possibility of two or more breakdowns during the same period. If the</t>
  </si>
  <si>
    <t>=POISSON(breaks,break_rate,TRUE)</t>
  </si>
  <si>
    <t>=BINOMDIST(breaks,periods,B23,TRUE)</t>
  </si>
  <si>
    <r>
      <t xml:space="preserve">periods are very short, this doesn't differ much from reality, i.e., the breakdown </t>
    </r>
    <r>
      <rPr>
        <i/>
        <sz val="10"/>
        <rFont val="Arial"/>
        <family val="2"/>
      </rPr>
      <t>rate</t>
    </r>
    <r>
      <rPr>
        <sz val="10"/>
        <rFont val="Arial"/>
        <family val="0"/>
      </rPr>
      <t xml:space="preserve"> per</t>
    </r>
  </si>
  <si>
    <r>
      <t xml:space="preserve">period is close to the </t>
    </r>
    <r>
      <rPr>
        <i/>
        <sz val="10"/>
        <rFont val="Arial"/>
        <family val="2"/>
      </rPr>
      <t>probability</t>
    </r>
    <r>
      <rPr>
        <sz val="10"/>
        <rFont val="Arial"/>
        <family val="0"/>
      </rPr>
      <t xml:space="preserve"> of a single breakdown in a period.</t>
    </r>
  </si>
  <si>
    <t>monitored cell</t>
  </si>
  <si>
    <t>mean</t>
  </si>
  <si>
    <t>sample standard deviation</t>
  </si>
  <si>
    <t>minimum</t>
  </si>
  <si>
    <t>maximum</t>
  </si>
  <si>
    <t>number of simulation runs</t>
  </si>
  <si>
    <t>17 times in a row before the other occurred</t>
  </si>
  <si>
    <t>Notice that we did, at least once, get one outcome</t>
  </si>
  <si>
    <t>margin of error (95% confidence)</t>
  </si>
  <si>
    <t>pitches includes either at least three strikes or at least four balls (and that only</t>
  </si>
  <si>
    <t>one of these two cases can occur.)</t>
  </si>
  <si>
    <t>(The "quicker" approach is based on the observation that every sequence of six</t>
  </si>
  <si>
    <t>Typographical errors</t>
  </si>
  <si>
    <t>pages / error</t>
  </si>
  <si>
    <t>errors / page (I.e., error rate )</t>
  </si>
  <si>
    <t>pages</t>
  </si>
  <si>
    <t>k (errors)</t>
  </si>
  <si>
    <t>Pr( k or fewer errors in n pages )</t>
  </si>
  <si>
    <t>Using the binomial distribution as an approximation:</t>
  </si>
  <si>
    <t>characters/page, roughly</t>
  </si>
  <si>
    <t>Pr(a particular character is in error)</t>
  </si>
  <si>
    <t>Here's another example:</t>
  </si>
  <si>
    <t>An experienced typist makes approximately 1 mistake every 3 pages. What is the</t>
  </si>
  <si>
    <t>probability that he makes at most two mistakes while typing a 10-page paper?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</si>
</sst>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&quot;$&quot;#,##0"/>
    <numFmt numFmtId="167" formatCode="0.000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&quot;$&quot;#,##0.00000000000000000000"/>
    <numFmt numFmtId="172" formatCode="0.000%"/>
    <numFmt numFmtId="173" formatCode="0.00000%"/>
    <numFmt numFmtId="174" formatCode="0.000000%"/>
    <numFmt numFmtId="175" formatCode="0.0000000%"/>
    <numFmt numFmtId="176" formatCode="0.00000000%"/>
    <numFmt numFmtId="177" formatCode="0.000000000000000%"/>
    <numFmt numFmtId="178" formatCode="0.0%"/>
    <numFmt numFmtId="179" formatCode="0.0000"/>
    <numFmt numFmtId="180" formatCode="0.000000"/>
    <numFmt numFmtId="181" formatCode="0.0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61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25"/>
      <name val="Arial"/>
      <family val="2"/>
    </font>
    <font>
      <b/>
      <sz val="12"/>
      <color indexed="62"/>
      <name val="Arial"/>
      <family val="2"/>
    </font>
    <font>
      <sz val="10"/>
      <name val="Symbol"/>
      <family val="1"/>
    </font>
    <font>
      <sz val="10"/>
      <color indexed="36"/>
      <name val="Arial"/>
      <family val="2"/>
    </font>
    <font>
      <b/>
      <sz val="12"/>
      <color indexed="1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ill="0" applyBorder="0" applyProtection="0">
      <alignment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9" fontId="4" fillId="0" borderId="0" xfId="0" applyNumberFormat="1" applyFont="1" applyAlignment="1">
      <alignment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167" fontId="0" fillId="0" borderId="0" xfId="0" applyNumberFormat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Alignment="1" applyProtection="1">
      <alignment horizontal="centerContinuous"/>
      <protection/>
    </xf>
    <xf numFmtId="9" fontId="8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19">
      <alignment/>
    </xf>
    <xf numFmtId="0" fontId="1" fillId="0" borderId="0" xfId="19" applyFont="1" applyAlignment="1">
      <alignment horizontal="left"/>
    </xf>
    <xf numFmtId="0" fontId="1" fillId="0" borderId="0" xfId="19" applyFont="1">
      <alignment/>
    </xf>
    <xf numFmtId="9" fontId="4" fillId="0" borderId="0" xfId="19" applyNumberFormat="1" applyFont="1">
      <alignment/>
    </xf>
    <xf numFmtId="0" fontId="4" fillId="0" borderId="0" xfId="19" applyFont="1">
      <alignment/>
    </xf>
    <xf numFmtId="0" fontId="0" fillId="0" borderId="0" xfId="19" applyAlignment="1" quotePrefix="1">
      <alignment horizontal="left"/>
    </xf>
    <xf numFmtId="172" fontId="0" fillId="0" borderId="0" xfId="19" applyNumberFormat="1">
      <alignment/>
    </xf>
    <xf numFmtId="0" fontId="0" fillId="0" borderId="0" xfId="19" applyAlignment="1">
      <alignment horizontal="center"/>
    </xf>
    <xf numFmtId="0" fontId="0" fillId="0" borderId="9" xfId="19" applyBorder="1" applyAlignment="1">
      <alignment horizontal="center"/>
    </xf>
    <xf numFmtId="172" fontId="0" fillId="0" borderId="10" xfId="19" applyNumberFormat="1" applyBorder="1" applyAlignment="1">
      <alignment horizontal="center"/>
    </xf>
    <xf numFmtId="172" fontId="0" fillId="0" borderId="11" xfId="19" applyNumberFormat="1" applyBorder="1" applyAlignment="1">
      <alignment horizontal="center"/>
    </xf>
    <xf numFmtId="0" fontId="0" fillId="0" borderId="12" xfId="19" applyBorder="1" applyAlignment="1">
      <alignment horizontal="center"/>
    </xf>
    <xf numFmtId="172" fontId="0" fillId="0" borderId="13" xfId="19" applyNumberFormat="1" applyBorder="1" applyAlignment="1">
      <alignment horizontal="center"/>
    </xf>
    <xf numFmtId="172" fontId="0" fillId="0" borderId="14" xfId="19" applyNumberFormat="1" applyBorder="1" applyAlignment="1">
      <alignment horizontal="center"/>
    </xf>
    <xf numFmtId="0" fontId="0" fillId="0" borderId="15" xfId="19" applyBorder="1" applyAlignment="1">
      <alignment horizontal="center"/>
    </xf>
    <xf numFmtId="172" fontId="0" fillId="0" borderId="16" xfId="19" applyNumberFormat="1" applyBorder="1" applyAlignment="1">
      <alignment horizontal="center"/>
    </xf>
    <xf numFmtId="172" fontId="0" fillId="0" borderId="17" xfId="19" applyNumberFormat="1" applyBorder="1" applyAlignment="1">
      <alignment horizontal="center"/>
    </xf>
    <xf numFmtId="9" fontId="11" fillId="0" borderId="0" xfId="19" applyNumberFormat="1" applyFont="1">
      <alignment/>
    </xf>
    <xf numFmtId="0" fontId="0" fillId="0" borderId="0" xfId="19" applyAlignment="1">
      <alignment horizontal="centerContinuous"/>
    </xf>
    <xf numFmtId="0" fontId="0" fillId="0" borderId="1" xfId="19" applyBorder="1">
      <alignment/>
    </xf>
    <xf numFmtId="0" fontId="0" fillId="0" borderId="7" xfId="19" applyBorder="1" applyAlignment="1">
      <alignment horizontal="center"/>
    </xf>
    <xf numFmtId="0" fontId="0" fillId="0" borderId="2" xfId="19" applyBorder="1" applyAlignment="1">
      <alignment horizontal="center"/>
    </xf>
    <xf numFmtId="0" fontId="0" fillId="0" borderId="3" xfId="19" applyBorder="1" applyAlignment="1">
      <alignment horizontal="center"/>
    </xf>
    <xf numFmtId="167" fontId="0" fillId="0" borderId="1" xfId="19" applyNumberFormat="1" applyBorder="1">
      <alignment/>
    </xf>
    <xf numFmtId="167" fontId="1" fillId="0" borderId="7" xfId="19" applyNumberFormat="1" applyFont="1" applyBorder="1">
      <alignment/>
    </xf>
    <xf numFmtId="167" fontId="0" fillId="0" borderId="7" xfId="19" applyNumberFormat="1" applyBorder="1">
      <alignment/>
    </xf>
    <xf numFmtId="167" fontId="0" fillId="0" borderId="2" xfId="19" applyNumberFormat="1" applyBorder="1">
      <alignment/>
    </xf>
    <xf numFmtId="167" fontId="0" fillId="0" borderId="3" xfId="19" applyNumberFormat="1" applyBorder="1">
      <alignment/>
    </xf>
    <xf numFmtId="167" fontId="1" fillId="0" borderId="0" xfId="19" applyNumberFormat="1" applyFont="1" applyBorder="1">
      <alignment/>
    </xf>
    <xf numFmtId="167" fontId="0" fillId="0" borderId="0" xfId="19" applyNumberFormat="1" applyBorder="1">
      <alignment/>
    </xf>
    <xf numFmtId="167" fontId="0" fillId="0" borderId="4" xfId="19" applyNumberFormat="1" applyBorder="1">
      <alignment/>
    </xf>
    <xf numFmtId="0" fontId="0" fillId="0" borderId="5" xfId="19" applyBorder="1" applyAlignment="1">
      <alignment horizontal="center"/>
    </xf>
    <xf numFmtId="167" fontId="0" fillId="0" borderId="5" xfId="19" applyNumberFormat="1" applyBorder="1">
      <alignment/>
    </xf>
    <xf numFmtId="167" fontId="0" fillId="0" borderId="8" xfId="19" applyNumberFormat="1" applyBorder="1">
      <alignment/>
    </xf>
    <xf numFmtId="167" fontId="0" fillId="0" borderId="6" xfId="19" applyNumberFormat="1" applyBorder="1">
      <alignment/>
    </xf>
    <xf numFmtId="0" fontId="0" fillId="0" borderId="18" xfId="19" applyFont="1" applyBorder="1" applyAlignment="1">
      <alignment horizontal="left"/>
    </xf>
    <xf numFmtId="0" fontId="0" fillId="0" borderId="18" xfId="19" applyBorder="1">
      <alignment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19" applyFont="1" applyBorder="1" applyAlignment="1">
      <alignment horizontal="left"/>
    </xf>
    <xf numFmtId="0" fontId="1" fillId="0" borderId="18" xfId="19" applyFont="1" applyBorder="1">
      <alignment/>
    </xf>
    <xf numFmtId="180" fontId="0" fillId="0" borderId="0" xfId="0" applyNumberFormat="1" applyAlignment="1">
      <alignment/>
    </xf>
    <xf numFmtId="167" fontId="0" fillId="0" borderId="0" xfId="0" applyNumberFormat="1" applyAlignment="1" quotePrefix="1">
      <alignment/>
    </xf>
    <xf numFmtId="0" fontId="0" fillId="0" borderId="0" xfId="0" applyAlignment="1">
      <alignment horizontal="left"/>
    </xf>
    <xf numFmtId="181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81" fontId="0" fillId="0" borderId="3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3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179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9" fillId="0" borderId="0" xfId="19" applyFont="1" applyAlignment="1">
      <alignment horizontal="center"/>
    </xf>
    <xf numFmtId="0" fontId="0" fillId="0" borderId="4" xfId="19" applyFont="1" applyBorder="1" applyAlignment="1">
      <alignment horizontal="center" vertical="center" textRotation="90"/>
    </xf>
    <xf numFmtId="0" fontId="0" fillId="0" borderId="4" xfId="19" applyBorder="1" applyAlignment="1">
      <alignment horizontal="center" vertical="center" textRotation="90"/>
    </xf>
    <xf numFmtId="0" fontId="0" fillId="0" borderId="8" xfId="19" applyBorder="1" applyAlignment="1">
      <alignment horizontal="center" wrapText="1"/>
    </xf>
    <xf numFmtId="0" fontId="0" fillId="0" borderId="8" xfId="19" applyBorder="1" applyAlignment="1">
      <alignment horizontal="center"/>
    </xf>
    <xf numFmtId="0" fontId="12" fillId="0" borderId="0" xfId="0" applyFont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ercises_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10</xdr:row>
      <xdr:rowOff>19050</xdr:rowOff>
    </xdr:from>
    <xdr:to>
      <xdr:col>9</xdr:col>
      <xdr:colOff>495300</xdr:colOff>
      <xdr:row>15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5410200" y="1695450"/>
          <a:ext cx="762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showGridLines="0" tabSelected="1" workbookViewId="0" topLeftCell="A1">
      <selection activeCell="B1" sqref="B1:I1"/>
    </sheetView>
  </sheetViews>
  <sheetFormatPr defaultColWidth="9.140625" defaultRowHeight="12.75"/>
  <cols>
    <col min="1" max="1" width="1.7109375" style="0" customWidth="1"/>
  </cols>
  <sheetData>
    <row r="1" spans="2:9" ht="15.75">
      <c r="B1" s="83" t="s">
        <v>0</v>
      </c>
      <c r="C1" s="83"/>
      <c r="D1" s="83"/>
      <c r="E1" s="83"/>
      <c r="F1" s="83"/>
      <c r="G1" s="83"/>
      <c r="H1" s="83"/>
      <c r="I1" s="83"/>
    </row>
    <row r="2" spans="2:6" ht="15.75">
      <c r="B2" s="9"/>
      <c r="C2" s="7"/>
      <c r="D2" s="7"/>
      <c r="E2" s="8"/>
      <c r="F2" s="8"/>
    </row>
    <row r="3" ht="12.75">
      <c r="B3" s="20" t="s">
        <v>80</v>
      </c>
    </row>
    <row r="4" ht="12.75">
      <c r="B4" s="20" t="s">
        <v>81</v>
      </c>
    </row>
    <row r="5" ht="12.75">
      <c r="B5" s="20" t="s">
        <v>82</v>
      </c>
    </row>
    <row r="6" ht="12.75">
      <c r="B6" s="20" t="s">
        <v>83</v>
      </c>
    </row>
    <row r="7" ht="12.75">
      <c r="B7" s="20" t="s">
        <v>84</v>
      </c>
    </row>
    <row r="8" ht="12.75">
      <c r="B8" s="20" t="s">
        <v>85</v>
      </c>
    </row>
    <row r="9" ht="12.75">
      <c r="B9" s="20" t="s">
        <v>86</v>
      </c>
    </row>
    <row r="10" spans="2:9" ht="12.75">
      <c r="B10" s="59"/>
      <c r="C10" s="60"/>
      <c r="D10" s="60"/>
      <c r="E10" s="60"/>
      <c r="F10" s="60"/>
      <c r="G10" s="60"/>
      <c r="H10" s="60"/>
      <c r="I10" s="60"/>
    </row>
    <row r="11" ht="12.75">
      <c r="B11" s="20"/>
    </row>
    <row r="12" spans="2:3" ht="12.75">
      <c r="B12" s="1">
        <v>0.25</v>
      </c>
      <c r="C12" t="s">
        <v>1</v>
      </c>
    </row>
    <row r="13" spans="2:3" ht="12.75">
      <c r="B13" s="2">
        <v>5</v>
      </c>
      <c r="C13" t="s">
        <v>2</v>
      </c>
    </row>
    <row r="15" spans="2:3" ht="12.75">
      <c r="B15" s="3">
        <f>(1-Pr_fraud)^n</f>
        <v>0.2373046875</v>
      </c>
      <c r="C15" t="s">
        <v>3</v>
      </c>
    </row>
    <row r="16" spans="2:3" ht="12.75">
      <c r="B16">
        <f>(1/Pr_fraud)-1</f>
        <v>3</v>
      </c>
      <c r="C16" t="s">
        <v>4</v>
      </c>
    </row>
    <row r="18" spans="2:3" ht="12.75">
      <c r="B18" s="2">
        <v>2</v>
      </c>
      <c r="C18" t="s">
        <v>5</v>
      </c>
    </row>
    <row r="19" spans="2:3" ht="12.75">
      <c r="B19" s="3">
        <f>BINOMDIST(k,n,Pr_fraud,FALSE)</f>
        <v>0.26367187500000006</v>
      </c>
      <c r="C19" t="s">
        <v>6</v>
      </c>
    </row>
    <row r="20" spans="2:3" ht="12.75">
      <c r="B20" s="3">
        <f>COMBIN(n,k)*Pr_fraud^k*(1-Pr_fraud)^(n-k)</f>
        <v>0.263671875</v>
      </c>
      <c r="C20" t="s">
        <v>7</v>
      </c>
    </row>
  </sheetData>
  <mergeCells count="1">
    <mergeCell ref="B1:I1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23"/>
  <sheetViews>
    <sheetView showGridLines="0" workbookViewId="0" topLeftCell="A1">
      <selection activeCell="B1" sqref="B1:J1"/>
    </sheetView>
  </sheetViews>
  <sheetFormatPr defaultColWidth="9.140625" defaultRowHeight="12.75"/>
  <cols>
    <col min="1" max="1" width="1.7109375" style="22" customWidth="1"/>
    <col min="2" max="2" width="2.57421875" style="29" customWidth="1"/>
    <col min="3" max="3" width="4.140625" style="22" customWidth="1"/>
    <col min="4" max="13" width="9.7109375" style="22" customWidth="1"/>
    <col min="14" max="16384" width="9.140625" style="22" customWidth="1"/>
  </cols>
  <sheetData>
    <row r="1" spans="2:10" ht="15.75">
      <c r="B1" s="83" t="s">
        <v>62</v>
      </c>
      <c r="C1" s="83"/>
      <c r="D1" s="83"/>
      <c r="E1" s="83"/>
      <c r="F1" s="83"/>
      <c r="G1" s="83"/>
      <c r="H1" s="83"/>
      <c r="I1" s="83"/>
      <c r="J1" s="83"/>
    </row>
    <row r="3" spans="2:3" ht="12.75">
      <c r="B3" s="23" t="s">
        <v>88</v>
      </c>
      <c r="C3" s="24"/>
    </row>
    <row r="4" spans="2:3" ht="12.75">
      <c r="B4" s="23" t="s">
        <v>89</v>
      </c>
      <c r="C4" s="24"/>
    </row>
    <row r="5" spans="2:3" ht="12.75">
      <c r="B5" s="23" t="s">
        <v>90</v>
      </c>
      <c r="C5" s="24"/>
    </row>
    <row r="6" spans="2:3" ht="12.75">
      <c r="B6" s="23" t="s">
        <v>91</v>
      </c>
      <c r="C6" s="24"/>
    </row>
    <row r="7" spans="2:3" ht="12.75">
      <c r="B7" s="23" t="s">
        <v>92</v>
      </c>
      <c r="C7" s="24"/>
    </row>
    <row r="8" spans="2:10" ht="12.75">
      <c r="B8" s="61"/>
      <c r="C8" s="62"/>
      <c r="D8" s="58"/>
      <c r="E8" s="58"/>
      <c r="F8" s="58"/>
      <c r="G8" s="58"/>
      <c r="H8" s="58"/>
      <c r="I8" s="58"/>
      <c r="J8" s="58"/>
    </row>
    <row r="9" spans="2:3" ht="12.75">
      <c r="B9" s="23"/>
      <c r="C9" s="24"/>
    </row>
    <row r="10" spans="4:5" ht="12.75">
      <c r="D10" s="39">
        <v>0.03</v>
      </c>
      <c r="E10" s="22" t="s">
        <v>63</v>
      </c>
    </row>
    <row r="11" spans="4:13" ht="13.5" thickBot="1">
      <c r="D11" s="40" t="s">
        <v>57</v>
      </c>
      <c r="E11" s="40"/>
      <c r="F11" s="40"/>
      <c r="G11" s="40"/>
      <c r="H11" s="40"/>
      <c r="I11" s="40"/>
      <c r="J11" s="40"/>
      <c r="K11" s="40"/>
      <c r="L11" s="40"/>
      <c r="M11" s="40"/>
    </row>
    <row r="12" spans="3:13" ht="13.5" thickBot="1">
      <c r="C12" s="41"/>
      <c r="D12" s="42">
        <v>1</v>
      </c>
      <c r="E12" s="42">
        <v>2</v>
      </c>
      <c r="F12" s="42">
        <v>3</v>
      </c>
      <c r="G12" s="42">
        <v>4</v>
      </c>
      <c r="H12" s="42">
        <v>5</v>
      </c>
      <c r="I12" s="42">
        <v>6</v>
      </c>
      <c r="J12" s="42">
        <v>7</v>
      </c>
      <c r="K12" s="42">
        <v>8</v>
      </c>
      <c r="L12" s="42">
        <v>9</v>
      </c>
      <c r="M12" s="43">
        <v>10</v>
      </c>
    </row>
    <row r="13" spans="2:13" ht="12.75">
      <c r="B13" s="84" t="s">
        <v>87</v>
      </c>
      <c r="C13" s="44">
        <v>0</v>
      </c>
      <c r="D13" s="45">
        <f aca="true" t="shared" si="0" ref="D13:M23">BINOMDIST($C13,D$12,$D$10,FALSE)</f>
        <v>0.97</v>
      </c>
      <c r="E13" s="46">
        <f t="shared" si="0"/>
        <v>0.9409</v>
      </c>
      <c r="F13" s="47">
        <f t="shared" si="0"/>
        <v>0.912673</v>
      </c>
      <c r="G13" s="47">
        <f t="shared" si="0"/>
        <v>0.8852928099999999</v>
      </c>
      <c r="H13" s="47">
        <f t="shared" si="0"/>
        <v>0.8587340256999999</v>
      </c>
      <c r="I13" s="47">
        <f t="shared" si="0"/>
        <v>0.8329720049289998</v>
      </c>
      <c r="J13" s="47">
        <f t="shared" si="0"/>
        <v>0.8079828447811298</v>
      </c>
      <c r="K13" s="47">
        <f t="shared" si="0"/>
        <v>0.7837433594376959</v>
      </c>
      <c r="L13" s="47">
        <f t="shared" si="0"/>
        <v>0.760231058654565</v>
      </c>
      <c r="M13" s="48">
        <f t="shared" si="0"/>
        <v>0.7374241268949281</v>
      </c>
    </row>
    <row r="14" spans="2:13" ht="12.75">
      <c r="B14" s="85"/>
      <c r="C14" s="44">
        <v>1</v>
      </c>
      <c r="D14" s="49">
        <f aca="true" t="shared" si="1" ref="D14:D23">BINOMDIST($C14,D$12,$D$10,FALSE)</f>
        <v>0.029999999999999995</v>
      </c>
      <c r="E14" s="50">
        <f t="shared" si="0"/>
        <v>0.05819999999999999</v>
      </c>
      <c r="F14" s="51">
        <f t="shared" si="0"/>
        <v>0.08468099999999998</v>
      </c>
      <c r="G14" s="51">
        <f t="shared" si="0"/>
        <v>0.10952075999999998</v>
      </c>
      <c r="H14" s="51">
        <f t="shared" si="0"/>
        <v>0.13279392149999997</v>
      </c>
      <c r="I14" s="51">
        <f t="shared" si="0"/>
        <v>0.15457212462599995</v>
      </c>
      <c r="J14" s="51">
        <f t="shared" si="0"/>
        <v>0.17492412103508992</v>
      </c>
      <c r="K14" s="51">
        <f t="shared" si="0"/>
        <v>0.19391588274747112</v>
      </c>
      <c r="L14" s="51">
        <f t="shared" si="0"/>
        <v>0.21161070704817786</v>
      </c>
      <c r="M14" s="52">
        <f t="shared" si="0"/>
        <v>0.22806931759636945</v>
      </c>
    </row>
    <row r="15" spans="2:13" ht="12.75">
      <c r="B15" s="85"/>
      <c r="C15" s="44">
        <v>2</v>
      </c>
      <c r="D15" s="49" t="e">
        <f t="shared" si="1"/>
        <v>#NUM!</v>
      </c>
      <c r="E15" s="50">
        <f t="shared" si="0"/>
        <v>0.0008999999999999998</v>
      </c>
      <c r="F15" s="51">
        <f t="shared" si="0"/>
        <v>0.0026189999999999994</v>
      </c>
      <c r="G15" s="51">
        <f t="shared" si="0"/>
        <v>0.005080859999999999</v>
      </c>
      <c r="H15" s="51">
        <f t="shared" si="0"/>
        <v>0.008214056999999997</v>
      </c>
      <c r="I15" s="51">
        <f t="shared" si="0"/>
        <v>0.011951452934999995</v>
      </c>
      <c r="J15" s="51">
        <f t="shared" si="0"/>
        <v>0.016230073085729994</v>
      </c>
      <c r="K15" s="51">
        <f t="shared" si="0"/>
        <v>0.02099089452421079</v>
      </c>
      <c r="L15" s="51">
        <f t="shared" si="0"/>
        <v>0.026178644170908597</v>
      </c>
      <c r="M15" s="52">
        <f t="shared" si="0"/>
        <v>0.03174160605722667</v>
      </c>
    </row>
    <row r="16" spans="2:13" ht="12.75">
      <c r="B16" s="85"/>
      <c r="C16" s="44">
        <v>3</v>
      </c>
      <c r="D16" s="49" t="e">
        <f t="shared" si="1"/>
        <v>#NUM!</v>
      </c>
      <c r="E16" s="51" t="e">
        <f t="shared" si="0"/>
        <v>#NUM!</v>
      </c>
      <c r="F16" s="51">
        <f t="shared" si="0"/>
        <v>2.7000000000000013E-05</v>
      </c>
      <c r="G16" s="51">
        <f t="shared" si="0"/>
        <v>0.00010476000000000005</v>
      </c>
      <c r="H16" s="51">
        <f t="shared" si="0"/>
        <v>0.0002540430000000001</v>
      </c>
      <c r="I16" s="51">
        <f t="shared" si="0"/>
        <v>0.0004928434200000001</v>
      </c>
      <c r="J16" s="51">
        <f t="shared" si="0"/>
        <v>0.0008366017054500004</v>
      </c>
      <c r="K16" s="51">
        <f t="shared" si="0"/>
        <v>0.0012984058468584006</v>
      </c>
      <c r="L16" s="51">
        <f t="shared" si="0"/>
        <v>0.001889180507178972</v>
      </c>
      <c r="M16" s="52">
        <f t="shared" si="0"/>
        <v>0.002617864417090862</v>
      </c>
    </row>
    <row r="17" spans="2:13" ht="12.75">
      <c r="B17" s="85"/>
      <c r="C17" s="44">
        <v>4</v>
      </c>
      <c r="D17" s="49" t="e">
        <f t="shared" si="1"/>
        <v>#NUM!</v>
      </c>
      <c r="E17" s="51" t="e">
        <f t="shared" si="0"/>
        <v>#NUM!</v>
      </c>
      <c r="F17" s="51" t="e">
        <f t="shared" si="0"/>
        <v>#NUM!</v>
      </c>
      <c r="G17" s="51">
        <f t="shared" si="0"/>
        <v>8.099999999999997E-07</v>
      </c>
      <c r="H17" s="51">
        <f t="shared" si="0"/>
        <v>3.928499999999998E-06</v>
      </c>
      <c r="I17" s="51">
        <f t="shared" si="0"/>
        <v>1.1431934999999995E-05</v>
      </c>
      <c r="J17" s="51">
        <f t="shared" si="0"/>
        <v>2.5874279549999987E-05</v>
      </c>
      <c r="K17" s="51">
        <f t="shared" si="0"/>
        <v>5.0196102326999974E-05</v>
      </c>
      <c r="L17" s="51">
        <f t="shared" si="0"/>
        <v>8.764239466294195E-05</v>
      </c>
      <c r="M17" s="52">
        <f t="shared" si="0"/>
        <v>0.0001416885380384228</v>
      </c>
    </row>
    <row r="18" spans="2:13" ht="12.75">
      <c r="B18" s="85"/>
      <c r="C18" s="44">
        <v>5</v>
      </c>
      <c r="D18" s="49" t="e">
        <f t="shared" si="1"/>
        <v>#NUM!</v>
      </c>
      <c r="E18" s="51" t="e">
        <f t="shared" si="0"/>
        <v>#NUM!</v>
      </c>
      <c r="F18" s="51" t="e">
        <f t="shared" si="0"/>
        <v>#NUM!</v>
      </c>
      <c r="G18" s="51" t="e">
        <f t="shared" si="0"/>
        <v>#NUM!</v>
      </c>
      <c r="H18" s="51">
        <f t="shared" si="0"/>
        <v>2.4299999999999963E-08</v>
      </c>
      <c r="I18" s="51">
        <f t="shared" si="0"/>
        <v>1.4142599999999977E-07</v>
      </c>
      <c r="J18" s="51">
        <f t="shared" si="0"/>
        <v>4.801412699999993E-07</v>
      </c>
      <c r="K18" s="51">
        <f t="shared" si="0"/>
        <v>1.241965418399998E-06</v>
      </c>
      <c r="L18" s="51">
        <f t="shared" si="0"/>
        <v>2.710589525657996E-06</v>
      </c>
      <c r="M18" s="52">
        <f t="shared" si="0"/>
        <v>5.258543679776512E-06</v>
      </c>
    </row>
    <row r="19" spans="2:13" ht="12.75">
      <c r="B19" s="85"/>
      <c r="C19" s="44">
        <v>6</v>
      </c>
      <c r="D19" s="49" t="e">
        <f t="shared" si="1"/>
        <v>#NUM!</v>
      </c>
      <c r="E19" s="51" t="e">
        <f t="shared" si="0"/>
        <v>#NUM!</v>
      </c>
      <c r="F19" s="51" t="e">
        <f t="shared" si="0"/>
        <v>#NUM!</v>
      </c>
      <c r="G19" s="51" t="e">
        <f t="shared" si="0"/>
        <v>#NUM!</v>
      </c>
      <c r="H19" s="51" t="e">
        <f t="shared" si="0"/>
        <v>#NUM!</v>
      </c>
      <c r="I19" s="51">
        <f t="shared" si="0"/>
        <v>7.290000000000008E-10</v>
      </c>
      <c r="J19" s="51">
        <f t="shared" si="0"/>
        <v>4.949910000000005E-09</v>
      </c>
      <c r="K19" s="51">
        <f t="shared" si="0"/>
        <v>1.9205650800000018E-08</v>
      </c>
      <c r="L19" s="51">
        <f t="shared" si="0"/>
        <v>5.5888443828000054E-08</v>
      </c>
      <c r="M19" s="52">
        <f t="shared" si="0"/>
        <v>1.355294762829001E-07</v>
      </c>
    </row>
    <row r="20" spans="2:13" ht="12.75">
      <c r="B20" s="85"/>
      <c r="C20" s="44">
        <v>7</v>
      </c>
      <c r="D20" s="49" t="e">
        <f t="shared" si="1"/>
        <v>#NUM!</v>
      </c>
      <c r="E20" s="51" t="e">
        <f t="shared" si="0"/>
        <v>#NUM!</v>
      </c>
      <c r="F20" s="51" t="e">
        <f t="shared" si="0"/>
        <v>#NUM!</v>
      </c>
      <c r="G20" s="51" t="e">
        <f t="shared" si="0"/>
        <v>#NUM!</v>
      </c>
      <c r="H20" s="51" t="e">
        <f t="shared" si="0"/>
        <v>#NUM!</v>
      </c>
      <c r="I20" s="51" t="e">
        <f t="shared" si="0"/>
        <v>#NUM!</v>
      </c>
      <c r="J20" s="51">
        <f t="shared" si="0"/>
        <v>2.187E-11</v>
      </c>
      <c r="K20" s="51">
        <f t="shared" si="0"/>
        <v>1.697112E-10</v>
      </c>
      <c r="L20" s="51">
        <f t="shared" si="0"/>
        <v>7.40789388E-10</v>
      </c>
      <c r="M20" s="52">
        <f t="shared" si="0"/>
        <v>2.3952190212E-09</v>
      </c>
    </row>
    <row r="21" spans="2:13" ht="12.75">
      <c r="B21" s="85"/>
      <c r="C21" s="44">
        <v>8</v>
      </c>
      <c r="D21" s="49" t="e">
        <f t="shared" si="1"/>
        <v>#NUM!</v>
      </c>
      <c r="E21" s="51" t="e">
        <f t="shared" si="0"/>
        <v>#NUM!</v>
      </c>
      <c r="F21" s="51" t="e">
        <f t="shared" si="0"/>
        <v>#NUM!</v>
      </c>
      <c r="G21" s="51" t="e">
        <f t="shared" si="0"/>
        <v>#NUM!</v>
      </c>
      <c r="H21" s="51" t="e">
        <f t="shared" si="0"/>
        <v>#NUM!</v>
      </c>
      <c r="I21" s="51" t="e">
        <f t="shared" si="0"/>
        <v>#NUM!</v>
      </c>
      <c r="J21" s="51" t="e">
        <f t="shared" si="0"/>
        <v>#NUM!</v>
      </c>
      <c r="K21" s="51">
        <f t="shared" si="0"/>
        <v>6.560999999999994E-13</v>
      </c>
      <c r="L21" s="51">
        <f t="shared" si="0"/>
        <v>5.7277529999999946E-12</v>
      </c>
      <c r="M21" s="52">
        <f t="shared" si="0"/>
        <v>2.7779602049999972E-11</v>
      </c>
    </row>
    <row r="22" spans="2:13" ht="12.75">
      <c r="B22" s="85"/>
      <c r="C22" s="44">
        <v>9</v>
      </c>
      <c r="D22" s="49" t="e">
        <f t="shared" si="1"/>
        <v>#NUM!</v>
      </c>
      <c r="E22" s="51" t="e">
        <f t="shared" si="0"/>
        <v>#NUM!</v>
      </c>
      <c r="F22" s="51" t="e">
        <f t="shared" si="0"/>
        <v>#NUM!</v>
      </c>
      <c r="G22" s="51" t="e">
        <f t="shared" si="0"/>
        <v>#NUM!</v>
      </c>
      <c r="H22" s="51" t="e">
        <f t="shared" si="0"/>
        <v>#NUM!</v>
      </c>
      <c r="I22" s="51" t="e">
        <f t="shared" si="0"/>
        <v>#NUM!</v>
      </c>
      <c r="J22" s="51" t="e">
        <f t="shared" si="0"/>
        <v>#NUM!</v>
      </c>
      <c r="K22" s="51" t="e">
        <f t="shared" si="0"/>
        <v>#NUM!</v>
      </c>
      <c r="L22" s="51">
        <f t="shared" si="0"/>
        <v>1.968299999999996E-14</v>
      </c>
      <c r="M22" s="52">
        <f t="shared" si="0"/>
        <v>1.9092509999999962E-13</v>
      </c>
    </row>
    <row r="23" spans="2:13" ht="13.5" thickBot="1">
      <c r="B23" s="85"/>
      <c r="C23" s="53">
        <v>10</v>
      </c>
      <c r="D23" s="54" t="e">
        <f t="shared" si="1"/>
        <v>#NUM!</v>
      </c>
      <c r="E23" s="55" t="e">
        <f t="shared" si="0"/>
        <v>#NUM!</v>
      </c>
      <c r="F23" s="55" t="e">
        <f t="shared" si="0"/>
        <v>#NUM!</v>
      </c>
      <c r="G23" s="55" t="e">
        <f t="shared" si="0"/>
        <v>#NUM!</v>
      </c>
      <c r="H23" s="55" t="e">
        <f t="shared" si="0"/>
        <v>#NUM!</v>
      </c>
      <c r="I23" s="55" t="e">
        <f t="shared" si="0"/>
        <v>#NUM!</v>
      </c>
      <c r="J23" s="55" t="e">
        <f t="shared" si="0"/>
        <v>#NUM!</v>
      </c>
      <c r="K23" s="55" t="e">
        <f t="shared" si="0"/>
        <v>#NUM!</v>
      </c>
      <c r="L23" s="55" t="e">
        <f t="shared" si="0"/>
        <v>#NUM!</v>
      </c>
      <c r="M23" s="56">
        <f t="shared" si="0"/>
        <v>5.904899999999983E-16</v>
      </c>
    </row>
  </sheetData>
  <mergeCells count="2">
    <mergeCell ref="B1:J1"/>
    <mergeCell ref="B13:B23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I22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1.7109375" style="0" customWidth="1"/>
  </cols>
  <sheetData>
    <row r="1" spans="2:9" ht="15.75">
      <c r="B1" s="83" t="s">
        <v>40</v>
      </c>
      <c r="C1" s="83"/>
      <c r="D1" s="83"/>
      <c r="E1" s="83"/>
      <c r="F1" s="83"/>
      <c r="G1" s="83"/>
      <c r="H1" s="83"/>
      <c r="I1" s="83"/>
    </row>
    <row r="3" ht="12.75">
      <c r="B3" s="21" t="s">
        <v>53</v>
      </c>
    </row>
    <row r="4" ht="12.75">
      <c r="B4" s="21" t="s">
        <v>76</v>
      </c>
    </row>
    <row r="5" ht="12.75">
      <c r="B5" s="21" t="s">
        <v>77</v>
      </c>
    </row>
    <row r="6" ht="12.75">
      <c r="B6" s="21"/>
    </row>
    <row r="7" ht="12.75">
      <c r="B7" s="21" t="s">
        <v>54</v>
      </c>
    </row>
    <row r="8" ht="12.75">
      <c r="B8" s="21"/>
    </row>
    <row r="9" ht="12.75">
      <c r="B9" s="21" t="s">
        <v>78</v>
      </c>
    </row>
    <row r="10" ht="12.75">
      <c r="B10" s="20" t="s">
        <v>79</v>
      </c>
    </row>
    <row r="11" spans="2:9" ht="12.75">
      <c r="B11" s="59"/>
      <c r="C11" s="60"/>
      <c r="D11" s="60"/>
      <c r="E11" s="60"/>
      <c r="F11" s="60"/>
      <c r="G11" s="60"/>
      <c r="H11" s="60"/>
      <c r="I11" s="60"/>
    </row>
    <row r="12" ht="12.75">
      <c r="B12" s="20"/>
    </row>
    <row r="13" spans="2:3" ht="12.75">
      <c r="B13" s="1">
        <v>0.88</v>
      </c>
      <c r="C13" t="s">
        <v>41</v>
      </c>
    </row>
    <row r="15" spans="2:3" ht="12.75">
      <c r="B15" s="2">
        <v>10</v>
      </c>
      <c r="C15" t="s">
        <v>42</v>
      </c>
    </row>
    <row r="16" spans="2:3" ht="12.75">
      <c r="B16" s="3">
        <f>Pr_success^washed</f>
        <v>0.2785009760094021</v>
      </c>
      <c r="C16" t="s">
        <v>43</v>
      </c>
    </row>
    <row r="17" ht="12.75">
      <c r="B17" s="3"/>
    </row>
    <row r="18" spans="2:3" ht="12.75">
      <c r="B18" s="2">
        <v>2</v>
      </c>
      <c r="C18" t="s">
        <v>94</v>
      </c>
    </row>
    <row r="19" ht="12.75">
      <c r="B19" s="2"/>
    </row>
    <row r="20" ht="12.75">
      <c r="C20" t="s">
        <v>44</v>
      </c>
    </row>
    <row r="21" spans="2:3" ht="12.75">
      <c r="B21" s="3">
        <f>BINOMDIST(washed-dirty,washed,Pr_success,TRUE)</f>
        <v>0.3417249657959587</v>
      </c>
      <c r="C21" s="5" t="s">
        <v>45</v>
      </c>
    </row>
    <row r="22" spans="2:3" ht="12.75">
      <c r="B22" s="3">
        <f>1-BINOMDIST(dirty-1,washed,1-Pr_success,TRUE)</f>
        <v>0.34172496579595857</v>
      </c>
      <c r="C22" s="5" t="s">
        <v>93</v>
      </c>
    </row>
  </sheetData>
  <mergeCells count="1">
    <mergeCell ref="B1:I1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I49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1.7109375" style="22" customWidth="1"/>
    <col min="2" max="2" width="9.140625" style="22" customWidth="1"/>
    <col min="3" max="3" width="10.57421875" style="22" customWidth="1"/>
    <col min="4" max="5" width="10.7109375" style="22" customWidth="1"/>
    <col min="6" max="16384" width="9.140625" style="22" customWidth="1"/>
  </cols>
  <sheetData>
    <row r="1" spans="2:9" ht="15.75">
      <c r="B1" s="83" t="s">
        <v>55</v>
      </c>
      <c r="C1" s="83"/>
      <c r="D1" s="83"/>
      <c r="E1" s="83"/>
      <c r="F1" s="83"/>
      <c r="G1" s="83"/>
      <c r="H1" s="83"/>
      <c r="I1" s="83"/>
    </row>
    <row r="3" ht="12.75">
      <c r="B3" s="23" t="s">
        <v>65</v>
      </c>
    </row>
    <row r="4" ht="12.75">
      <c r="B4" s="23" t="s">
        <v>66</v>
      </c>
    </row>
    <row r="5" ht="12.75">
      <c r="B5" s="23" t="s">
        <v>67</v>
      </c>
    </row>
    <row r="6" ht="12.75">
      <c r="B6" s="24" t="s">
        <v>68</v>
      </c>
    </row>
    <row r="7" ht="12.75">
      <c r="B7" s="24" t="s">
        <v>69</v>
      </c>
    </row>
    <row r="8" ht="12.75">
      <c r="B8" s="24" t="s">
        <v>70</v>
      </c>
    </row>
    <row r="9" ht="12.75">
      <c r="B9" s="24"/>
    </row>
    <row r="10" ht="12.75">
      <c r="B10" s="23" t="s">
        <v>71</v>
      </c>
    </row>
    <row r="11" ht="12.75">
      <c r="B11" s="24" t="s">
        <v>72</v>
      </c>
    </row>
    <row r="12" ht="12.75">
      <c r="B12" s="24"/>
    </row>
    <row r="13" ht="12.75">
      <c r="B13" s="23" t="s">
        <v>71</v>
      </c>
    </row>
    <row r="14" ht="12.75">
      <c r="B14" s="24" t="s">
        <v>73</v>
      </c>
    </row>
    <row r="15" ht="12.75">
      <c r="B15" s="24"/>
    </row>
    <row r="16" ht="12.75">
      <c r="B16" s="23" t="s">
        <v>74</v>
      </c>
    </row>
    <row r="17" ht="12.75">
      <c r="B17" s="23" t="s">
        <v>75</v>
      </c>
    </row>
    <row r="18" spans="2:9" ht="12.75">
      <c r="B18" s="57"/>
      <c r="C18" s="58"/>
      <c r="D18" s="58"/>
      <c r="E18" s="58"/>
      <c r="F18" s="58"/>
      <c r="G18" s="58"/>
      <c r="H18" s="58"/>
      <c r="I18" s="58"/>
    </row>
    <row r="20" spans="2:3" ht="12.75">
      <c r="B20" s="25">
        <v>0.1</v>
      </c>
      <c r="C20" s="22" t="s">
        <v>56</v>
      </c>
    </row>
    <row r="22" spans="2:4" ht="12.75">
      <c r="B22" s="26">
        <v>12</v>
      </c>
      <c r="C22" s="22" t="s">
        <v>57</v>
      </c>
      <c r="D22" s="27" t="s">
        <v>64</v>
      </c>
    </row>
    <row r="23" spans="2:6" ht="12.75">
      <c r="B23" s="26">
        <v>2</v>
      </c>
      <c r="C23" s="22" t="s">
        <v>58</v>
      </c>
      <c r="F23" s="26"/>
    </row>
    <row r="25" spans="2:3" ht="12.75">
      <c r="B25" s="28">
        <f>BINOMDIST(kk,sample,Pr_problem,FALSE)</f>
        <v>0.2301277704660001</v>
      </c>
      <c r="C25" s="22" t="s">
        <v>59</v>
      </c>
    </row>
    <row r="26" spans="2:3" ht="12.75">
      <c r="B26" s="28">
        <f>1-BINOMDIST(kk-1,sample,Pr_problem,TRUE)</f>
        <v>0.3409977482109998</v>
      </c>
      <c r="C26" s="22" t="s">
        <v>60</v>
      </c>
    </row>
    <row r="28" spans="3:5" ht="26.25" customHeight="1" thickBot="1">
      <c r="C28" s="29" t="s">
        <v>58</v>
      </c>
      <c r="D28" s="86" t="s">
        <v>61</v>
      </c>
      <c r="E28" s="87"/>
    </row>
    <row r="29" spans="3:5" ht="12.75">
      <c r="C29" s="30">
        <v>0</v>
      </c>
      <c r="D29" s="31">
        <f>COMBIN(sample,C29)*Pr_problem^C29*(1-Pr_problem)^(sample-C29)</f>
        <v>0.28242953648100017</v>
      </c>
      <c r="E29" s="32">
        <f>BINOMDIST(C29,sample,Pr_problem,FALSE)</f>
        <v>0.28242953648100005</v>
      </c>
    </row>
    <row r="30" spans="3:5" ht="12.75">
      <c r="C30" s="33">
        <v>1</v>
      </c>
      <c r="D30" s="34">
        <f aca="true" t="shared" si="0" ref="D30:D45">COMBIN(sample,C30)*Pr_problem^C30*(1-Pr_problem)^(sample-C30)</f>
        <v>0.37657271530800024</v>
      </c>
      <c r="E30" s="35">
        <f aca="true" t="shared" si="1" ref="E30:E49">BINOMDIST(C30,sample,Pr_problem,FALSE)</f>
        <v>0.3765727153080001</v>
      </c>
    </row>
    <row r="31" spans="3:5" ht="12.75">
      <c r="C31" s="33">
        <v>2</v>
      </c>
      <c r="D31" s="34">
        <f t="shared" si="0"/>
        <v>0.23012777046600016</v>
      </c>
      <c r="E31" s="35">
        <f t="shared" si="1"/>
        <v>0.2301277704660001</v>
      </c>
    </row>
    <row r="32" spans="3:5" ht="12.75">
      <c r="C32" s="33">
        <v>3</v>
      </c>
      <c r="D32" s="34">
        <f t="shared" si="0"/>
        <v>0.08523250758000006</v>
      </c>
      <c r="E32" s="35">
        <f t="shared" si="1"/>
        <v>0.08523250758000003</v>
      </c>
    </row>
    <row r="33" spans="3:5" ht="12.75">
      <c r="C33" s="33">
        <v>4</v>
      </c>
      <c r="D33" s="34">
        <f t="shared" si="0"/>
        <v>0.02130812689500002</v>
      </c>
      <c r="E33" s="35">
        <f t="shared" si="1"/>
        <v>0.021308126895000022</v>
      </c>
    </row>
    <row r="34" spans="3:5" ht="12.75">
      <c r="C34" s="33">
        <v>5</v>
      </c>
      <c r="D34" s="34">
        <f t="shared" si="0"/>
        <v>0.0037881114480000037</v>
      </c>
      <c r="E34" s="35">
        <f t="shared" si="1"/>
        <v>0.0037881114480000063</v>
      </c>
    </row>
    <row r="35" spans="3:5" ht="12.75">
      <c r="C35" s="33">
        <v>6</v>
      </c>
      <c r="D35" s="34">
        <f t="shared" si="0"/>
        <v>0.0004910514840000003</v>
      </c>
      <c r="E35" s="35">
        <f t="shared" si="1"/>
        <v>0.0004910514840000001</v>
      </c>
    </row>
    <row r="36" spans="3:5" ht="12.75">
      <c r="C36" s="33">
        <v>7</v>
      </c>
      <c r="D36" s="34">
        <f t="shared" si="0"/>
        <v>4.6766808000000043E-05</v>
      </c>
      <c r="E36" s="35">
        <f t="shared" si="1"/>
        <v>4.6766808000000145E-05</v>
      </c>
    </row>
    <row r="37" spans="3:5" ht="12.75">
      <c r="C37" s="33">
        <v>8</v>
      </c>
      <c r="D37" s="34">
        <f t="shared" si="0"/>
        <v>3.2476950000000033E-06</v>
      </c>
      <c r="E37" s="35">
        <f t="shared" si="1"/>
        <v>3.2476950000000063E-06</v>
      </c>
    </row>
    <row r="38" spans="3:5" ht="12.75">
      <c r="C38" s="33">
        <v>9</v>
      </c>
      <c r="D38" s="34">
        <f t="shared" si="0"/>
        <v>1.6038000000000017E-07</v>
      </c>
      <c r="E38" s="35">
        <f t="shared" si="1"/>
        <v>1.6038000000000012E-07</v>
      </c>
    </row>
    <row r="39" spans="3:5" ht="12.75">
      <c r="C39" s="33">
        <v>10</v>
      </c>
      <c r="D39" s="34">
        <f t="shared" si="0"/>
        <v>5.346000000000006E-09</v>
      </c>
      <c r="E39" s="35">
        <f t="shared" si="1"/>
        <v>5.346000000000018E-09</v>
      </c>
    </row>
    <row r="40" spans="3:5" ht="12.75">
      <c r="C40" s="33">
        <v>11</v>
      </c>
      <c r="D40" s="34">
        <f t="shared" si="0"/>
        <v>1.0800000000000012E-10</v>
      </c>
      <c r="E40" s="35">
        <f t="shared" si="1"/>
        <v>1.0800000000000023E-10</v>
      </c>
    </row>
    <row r="41" spans="3:5" ht="12.75">
      <c r="C41" s="33">
        <v>12</v>
      </c>
      <c r="D41" s="34">
        <f t="shared" si="0"/>
        <v>1.0000000000000014E-12</v>
      </c>
      <c r="E41" s="35">
        <f t="shared" si="1"/>
        <v>1.000000000000001E-12</v>
      </c>
    </row>
    <row r="42" spans="3:5" ht="12.75">
      <c r="C42" s="33">
        <v>13</v>
      </c>
      <c r="D42" s="34" t="e">
        <f t="shared" si="0"/>
        <v>#NUM!</v>
      </c>
      <c r="E42" s="35" t="e">
        <f t="shared" si="1"/>
        <v>#NUM!</v>
      </c>
    </row>
    <row r="43" spans="3:5" ht="12.75">
      <c r="C43" s="33">
        <v>14</v>
      </c>
      <c r="D43" s="34" t="e">
        <f t="shared" si="0"/>
        <v>#NUM!</v>
      </c>
      <c r="E43" s="35" t="e">
        <f t="shared" si="1"/>
        <v>#NUM!</v>
      </c>
    </row>
    <row r="44" spans="3:5" ht="12.75">
      <c r="C44" s="33">
        <v>15</v>
      </c>
      <c r="D44" s="34" t="e">
        <f t="shared" si="0"/>
        <v>#NUM!</v>
      </c>
      <c r="E44" s="35" t="e">
        <f t="shared" si="1"/>
        <v>#NUM!</v>
      </c>
    </row>
    <row r="45" spans="3:5" ht="12.75">
      <c r="C45" s="33">
        <v>16</v>
      </c>
      <c r="D45" s="34" t="e">
        <f t="shared" si="0"/>
        <v>#NUM!</v>
      </c>
      <c r="E45" s="35" t="e">
        <f t="shared" si="1"/>
        <v>#NUM!</v>
      </c>
    </row>
    <row r="46" spans="3:5" ht="12.75">
      <c r="C46" s="33">
        <v>17</v>
      </c>
      <c r="D46" s="34" t="e">
        <f>COMBIN(sample,C46)*Pr_problem^C46*(1-Pr_problem)^(sample-C46)</f>
        <v>#NUM!</v>
      </c>
      <c r="E46" s="35" t="e">
        <f t="shared" si="1"/>
        <v>#NUM!</v>
      </c>
    </row>
    <row r="47" spans="3:5" ht="12.75">
      <c r="C47" s="33">
        <v>18</v>
      </c>
      <c r="D47" s="34" t="e">
        <f>COMBIN(sample,C47)*Pr_problem^C47*(1-Pr_problem)^(sample-C47)</f>
        <v>#NUM!</v>
      </c>
      <c r="E47" s="35" t="e">
        <f t="shared" si="1"/>
        <v>#NUM!</v>
      </c>
    </row>
    <row r="48" spans="3:5" ht="12.75">
      <c r="C48" s="33">
        <v>19</v>
      </c>
      <c r="D48" s="34" t="e">
        <f>COMBIN(sample,C48)*Pr_problem^C48*(1-Pr_problem)^(sample-C48)</f>
        <v>#NUM!</v>
      </c>
      <c r="E48" s="35" t="e">
        <f t="shared" si="1"/>
        <v>#NUM!</v>
      </c>
    </row>
    <row r="49" spans="3:5" ht="13.5" thickBot="1">
      <c r="C49" s="36">
        <v>20</v>
      </c>
      <c r="D49" s="37" t="e">
        <f>COMBIN(sample,C49)*Pr_problem^C49*(1-Pr_problem)^(sample-C49)</f>
        <v>#NUM!</v>
      </c>
      <c r="E49" s="38" t="e">
        <f t="shared" si="1"/>
        <v>#NUM!</v>
      </c>
    </row>
  </sheetData>
  <mergeCells count="2">
    <mergeCell ref="B1:I1"/>
    <mergeCell ref="D28:E28"/>
  </mergeCells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M105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1.7109375" style="0" customWidth="1"/>
    <col min="7" max="7" width="9.140625" style="4" customWidth="1"/>
  </cols>
  <sheetData>
    <row r="1" spans="2:9" ht="15.75">
      <c r="B1" s="83" t="s">
        <v>8</v>
      </c>
      <c r="C1" s="83"/>
      <c r="D1" s="83"/>
      <c r="E1" s="83"/>
      <c r="F1" s="83"/>
      <c r="G1" s="83"/>
      <c r="H1" s="83"/>
      <c r="I1" s="83"/>
    </row>
    <row r="3" ht="12.75">
      <c r="B3" s="20" t="s">
        <v>9</v>
      </c>
    </row>
    <row r="4" ht="12.75">
      <c r="B4" s="20" t="s">
        <v>10</v>
      </c>
    </row>
    <row r="5" spans="2:8" ht="13.5" thickBot="1">
      <c r="B5" s="60"/>
      <c r="C5" s="60"/>
      <c r="D5" s="60"/>
      <c r="E5" s="60"/>
      <c r="F5" s="4"/>
      <c r="H5" s="4"/>
    </row>
    <row r="6" spans="6:13" ht="13.5" thickBot="1">
      <c r="F6" s="4"/>
      <c r="H6" s="4">
        <f>MIN(H7:H27)</f>
        <v>3</v>
      </c>
      <c r="J6" s="67" t="str">
        <f>ADDRESS(ROW($H$6),COLUMN($H$6))</f>
        <v>$H$6</v>
      </c>
      <c r="K6" s="68" t="s">
        <v>111</v>
      </c>
      <c r="L6" s="69"/>
      <c r="M6" s="70"/>
    </row>
    <row r="7" spans="2:13" ht="12.75">
      <c r="B7" t="s">
        <v>11</v>
      </c>
      <c r="F7" s="11">
        <v>1</v>
      </c>
      <c r="G7" s="17" t="str">
        <f ca="1">IF(RAND()&lt;=0.5,"H","T")</f>
        <v>H</v>
      </c>
      <c r="H7" s="12"/>
      <c r="J7" s="71">
        <v>3.00155</v>
      </c>
      <c r="K7" s="72" t="s">
        <v>112</v>
      </c>
      <c r="L7" s="73"/>
      <c r="M7" s="74"/>
    </row>
    <row r="8" spans="2:13" ht="12.75">
      <c r="B8" t="s">
        <v>12</v>
      </c>
      <c r="F8" s="13">
        <v>2</v>
      </c>
      <c r="G8" s="18" t="str">
        <f aca="true" ca="1" t="shared" si="0" ref="G8:G26">IF(RAND()&lt;=0.5,"H","T")</f>
        <v>H</v>
      </c>
      <c r="H8" s="14">
        <f>IF(G8&lt;&gt;G7,F8,"")</f>
      </c>
      <c r="J8" s="71">
        <v>1.4118808489300065</v>
      </c>
      <c r="K8" s="72" t="s">
        <v>113</v>
      </c>
      <c r="L8" s="73"/>
      <c r="M8" s="74"/>
    </row>
    <row r="9" spans="2:13" ht="12.75">
      <c r="B9" t="s">
        <v>13</v>
      </c>
      <c r="F9" s="13">
        <v>3</v>
      </c>
      <c r="G9" s="18" t="str">
        <f ca="1" t="shared" si="0"/>
        <v>T</v>
      </c>
      <c r="H9" s="14">
        <f aca="true" t="shared" si="1" ref="H9:H26">IF(G9&lt;&gt;G8,F9,"")</f>
        <v>3</v>
      </c>
      <c r="J9" s="75">
        <v>2</v>
      </c>
      <c r="K9" s="72" t="s">
        <v>114</v>
      </c>
      <c r="L9" s="73"/>
      <c r="M9" s="74"/>
    </row>
    <row r="10" spans="2:13" ht="12.75">
      <c r="B10" t="s">
        <v>14</v>
      </c>
      <c r="F10" s="13">
        <v>4</v>
      </c>
      <c r="G10" s="18" t="str">
        <f ca="1" t="shared" si="0"/>
        <v>T</v>
      </c>
      <c r="H10" s="14">
        <f t="shared" si="1"/>
      </c>
      <c r="J10" s="75">
        <v>18</v>
      </c>
      <c r="K10" s="72" t="s">
        <v>115</v>
      </c>
      <c r="L10" s="73"/>
      <c r="M10" s="74"/>
    </row>
    <row r="11" spans="2:13" ht="13.5" thickBot="1">
      <c r="B11" t="s">
        <v>15</v>
      </c>
      <c r="F11" s="13">
        <v>5</v>
      </c>
      <c r="G11" s="18" t="str">
        <f ca="1" t="shared" si="0"/>
        <v>H</v>
      </c>
      <c r="H11" s="14">
        <f t="shared" si="1"/>
        <v>5</v>
      </c>
      <c r="J11" s="76">
        <v>100000</v>
      </c>
      <c r="K11" s="77" t="s">
        <v>116</v>
      </c>
      <c r="L11" s="78"/>
      <c r="M11" s="79"/>
    </row>
    <row r="12" spans="2:8" ht="12.75">
      <c r="B12" t="s">
        <v>16</v>
      </c>
      <c r="F12" s="13">
        <v>6</v>
      </c>
      <c r="G12" s="18" t="str">
        <f ca="1" t="shared" si="0"/>
        <v>T</v>
      </c>
      <c r="H12" s="14">
        <f t="shared" si="1"/>
        <v>6</v>
      </c>
    </row>
    <row r="13" spans="6:11" ht="12.75">
      <c r="F13" s="13">
        <v>7</v>
      </c>
      <c r="G13" s="18" t="str">
        <f ca="1" t="shared" si="0"/>
        <v>T</v>
      </c>
      <c r="H13" s="14">
        <f t="shared" si="1"/>
      </c>
      <c r="J13" s="66">
        <f>1.96*J8/SQRT(J11)</f>
        <v>0.008750928164086215</v>
      </c>
      <c r="K13" s="65" t="s">
        <v>119</v>
      </c>
    </row>
    <row r="14" spans="2:8" ht="12.75">
      <c r="B14" t="s">
        <v>17</v>
      </c>
      <c r="F14" s="13">
        <v>8</v>
      </c>
      <c r="G14" s="18" t="str">
        <f ca="1" t="shared" si="0"/>
        <v>T</v>
      </c>
      <c r="H14" s="14">
        <f t="shared" si="1"/>
      </c>
    </row>
    <row r="15" spans="2:8" ht="12.75">
      <c r="B15" t="s">
        <v>18</v>
      </c>
      <c r="F15" s="13">
        <v>9</v>
      </c>
      <c r="G15" s="18" t="str">
        <f ca="1" t="shared" si="0"/>
        <v>H</v>
      </c>
      <c r="H15" s="14">
        <f t="shared" si="1"/>
        <v>9</v>
      </c>
    </row>
    <row r="16" spans="6:8" ht="12.75">
      <c r="F16" s="13">
        <v>10</v>
      </c>
      <c r="G16" s="18" t="str">
        <f ca="1" t="shared" si="0"/>
        <v>H</v>
      </c>
      <c r="H16" s="14">
        <f t="shared" si="1"/>
      </c>
    </row>
    <row r="17" spans="2:10" ht="12.75">
      <c r="B17" s="4">
        <f>1+1/0.5</f>
        <v>3</v>
      </c>
      <c r="C17" s="4" t="s">
        <v>19</v>
      </c>
      <c r="F17" s="13">
        <v>11</v>
      </c>
      <c r="G17" s="18" t="str">
        <f ca="1" t="shared" si="0"/>
        <v>T</v>
      </c>
      <c r="H17" s="14">
        <f t="shared" si="1"/>
        <v>11</v>
      </c>
      <c r="J17" t="s">
        <v>118</v>
      </c>
    </row>
    <row r="18" spans="6:10" ht="12.75">
      <c r="F18" s="13">
        <v>12</v>
      </c>
      <c r="G18" s="18" t="str">
        <f ca="1" t="shared" si="0"/>
        <v>H</v>
      </c>
      <c r="H18" s="14">
        <f t="shared" si="1"/>
        <v>12</v>
      </c>
      <c r="J18" t="s">
        <v>117</v>
      </c>
    </row>
    <row r="19" spans="2:8" ht="12.75">
      <c r="B19" s="5" t="s">
        <v>20</v>
      </c>
      <c r="F19" s="13">
        <v>13</v>
      </c>
      <c r="G19" s="18" t="str">
        <f ca="1" t="shared" si="0"/>
        <v>T</v>
      </c>
      <c r="H19" s="14">
        <f t="shared" si="1"/>
        <v>13</v>
      </c>
    </row>
    <row r="20" spans="2:8" ht="12.75">
      <c r="B20" t="s">
        <v>21</v>
      </c>
      <c r="F20" s="13">
        <v>14</v>
      </c>
      <c r="G20" s="18" t="str">
        <f ca="1" t="shared" si="0"/>
        <v>T</v>
      </c>
      <c r="H20" s="14">
        <f t="shared" si="1"/>
      </c>
    </row>
    <row r="21" spans="2:8" ht="12.75">
      <c r="B21" t="s">
        <v>22</v>
      </c>
      <c r="F21" s="13">
        <v>15</v>
      </c>
      <c r="G21" s="18" t="str">
        <f ca="1" t="shared" si="0"/>
        <v>T</v>
      </c>
      <c r="H21" s="14">
        <f t="shared" si="1"/>
      </c>
    </row>
    <row r="22" spans="2:8" ht="12.75">
      <c r="B22" t="s">
        <v>23</v>
      </c>
      <c r="F22" s="13">
        <v>16</v>
      </c>
      <c r="G22" s="18" t="str">
        <f ca="1" t="shared" si="0"/>
        <v>T</v>
      </c>
      <c r="H22" s="14">
        <f t="shared" si="1"/>
      </c>
    </row>
    <row r="23" spans="2:8" ht="12.75">
      <c r="B23" t="s">
        <v>24</v>
      </c>
      <c r="F23" s="13">
        <v>17</v>
      </c>
      <c r="G23" s="18" t="str">
        <f ca="1" t="shared" si="0"/>
        <v>H</v>
      </c>
      <c r="H23" s="14">
        <f t="shared" si="1"/>
        <v>17</v>
      </c>
    </row>
    <row r="24" spans="2:8" ht="12.75">
      <c r="B24" t="s">
        <v>25</v>
      </c>
      <c r="F24" s="13">
        <v>18</v>
      </c>
      <c r="G24" s="18" t="str">
        <f ca="1" t="shared" si="0"/>
        <v>T</v>
      </c>
      <c r="H24" s="14">
        <f t="shared" si="1"/>
        <v>18</v>
      </c>
    </row>
    <row r="25" spans="6:8" ht="12.75">
      <c r="F25" s="13">
        <v>19</v>
      </c>
      <c r="G25" s="18" t="str">
        <f ca="1" t="shared" si="0"/>
        <v>T</v>
      </c>
      <c r="H25" s="14">
        <f t="shared" si="1"/>
      </c>
    </row>
    <row r="26" spans="6:8" ht="12.75">
      <c r="F26" s="13">
        <v>20</v>
      </c>
      <c r="G26" s="18" t="str">
        <f ca="1" t="shared" si="0"/>
        <v>T</v>
      </c>
      <c r="H26" s="14">
        <f t="shared" si="1"/>
      </c>
    </row>
    <row r="27" spans="6:8" ht="13.5" thickBot="1">
      <c r="F27" s="15"/>
      <c r="G27" s="19"/>
      <c r="H27" s="16">
        <v>21</v>
      </c>
    </row>
    <row r="28" spans="6:8" ht="12.75">
      <c r="F28" s="4"/>
      <c r="H28" s="4"/>
    </row>
    <row r="29" spans="6:8" ht="12.75">
      <c r="F29" s="4"/>
      <c r="H29" s="4"/>
    </row>
    <row r="30" spans="6:8" ht="12.75">
      <c r="F30" s="4"/>
      <c r="H30" s="4"/>
    </row>
    <row r="31" spans="6:8" ht="12.75">
      <c r="F31" s="4"/>
      <c r="H31" s="4"/>
    </row>
    <row r="32" spans="6:8" ht="12.75">
      <c r="F32" s="4"/>
      <c r="H32" s="4"/>
    </row>
    <row r="33" spans="6:8" ht="12.75">
      <c r="F33" s="4"/>
      <c r="H33" s="4"/>
    </row>
    <row r="34" spans="6:8" ht="12.75">
      <c r="F34" s="4"/>
      <c r="H34" s="4"/>
    </row>
    <row r="35" spans="6:8" ht="12.75">
      <c r="F35" s="4"/>
      <c r="H35" s="4"/>
    </row>
    <row r="36" spans="6:8" ht="12.75">
      <c r="F36" s="4"/>
      <c r="H36" s="4"/>
    </row>
    <row r="37" spans="6:8" ht="12.75">
      <c r="F37" s="4"/>
      <c r="H37" s="4"/>
    </row>
    <row r="38" spans="6:8" ht="12.75">
      <c r="F38" s="4"/>
      <c r="H38" s="4"/>
    </row>
    <row r="39" spans="6:8" ht="12.75">
      <c r="F39" s="4"/>
      <c r="H39" s="4"/>
    </row>
    <row r="40" spans="6:8" ht="12.75">
      <c r="F40" s="4"/>
      <c r="H40" s="4"/>
    </row>
    <row r="41" spans="6:8" ht="12.75">
      <c r="F41" s="4"/>
      <c r="H41" s="4"/>
    </row>
    <row r="42" spans="6:8" ht="12.75">
      <c r="F42" s="4"/>
      <c r="H42" s="4"/>
    </row>
    <row r="43" spans="6:8" ht="12.75">
      <c r="F43" s="4"/>
      <c r="H43" s="4"/>
    </row>
    <row r="44" spans="6:8" ht="12.75">
      <c r="F44" s="4"/>
      <c r="H44" s="4"/>
    </row>
    <row r="45" spans="6:8" ht="12.75">
      <c r="F45" s="4"/>
      <c r="H45" s="4"/>
    </row>
    <row r="46" spans="6:8" ht="12.75">
      <c r="F46" s="4"/>
      <c r="H46" s="4"/>
    </row>
    <row r="47" spans="6:8" ht="12.75">
      <c r="F47" s="4"/>
      <c r="H47" s="4"/>
    </row>
    <row r="48" spans="6:8" ht="12.75">
      <c r="F48" s="4"/>
      <c r="H48" s="4"/>
    </row>
    <row r="49" spans="6:8" ht="12.75">
      <c r="F49" s="4"/>
      <c r="H49" s="4"/>
    </row>
    <row r="50" spans="6:8" ht="12.75">
      <c r="F50" s="4"/>
      <c r="H50" s="4"/>
    </row>
    <row r="51" spans="6:8" ht="12.75">
      <c r="F51" s="4"/>
      <c r="H51" s="4"/>
    </row>
    <row r="52" spans="6:8" ht="12.75">
      <c r="F52" s="4"/>
      <c r="H52" s="4"/>
    </row>
    <row r="53" spans="6:8" ht="12.75">
      <c r="F53" s="4"/>
      <c r="H53" s="4"/>
    </row>
    <row r="54" spans="6:8" ht="12.75">
      <c r="F54" s="4"/>
      <c r="H54" s="4"/>
    </row>
    <row r="55" spans="6:8" ht="12.75">
      <c r="F55" s="4"/>
      <c r="H55" s="4"/>
    </row>
    <row r="56" spans="6:8" ht="12.75">
      <c r="F56" s="4"/>
      <c r="H56" s="4"/>
    </row>
    <row r="57" spans="6:8" ht="12.75">
      <c r="F57" s="4"/>
      <c r="H57" s="4"/>
    </row>
    <row r="58" spans="6:8" ht="12.75">
      <c r="F58" s="4"/>
      <c r="H58" s="4"/>
    </row>
    <row r="59" spans="6:8" ht="12.75">
      <c r="F59" s="4"/>
      <c r="H59" s="4"/>
    </row>
    <row r="60" spans="6:8" ht="12.75">
      <c r="F60" s="4"/>
      <c r="H60" s="4"/>
    </row>
    <row r="61" spans="6:8" ht="12.75">
      <c r="F61" s="4"/>
      <c r="H61" s="4"/>
    </row>
    <row r="62" spans="6:8" ht="12.75">
      <c r="F62" s="4"/>
      <c r="H62" s="4"/>
    </row>
    <row r="63" spans="6:8" ht="12.75">
      <c r="F63" s="4"/>
      <c r="H63" s="4"/>
    </row>
    <row r="64" spans="6:8" ht="12.75">
      <c r="F64" s="4"/>
      <c r="H64" s="4"/>
    </row>
    <row r="65" spans="6:8" ht="12.75">
      <c r="F65" s="4"/>
      <c r="H65" s="4"/>
    </row>
    <row r="66" spans="6:8" ht="12.75">
      <c r="F66" s="4"/>
      <c r="H66" s="4"/>
    </row>
    <row r="67" spans="6:8" ht="12.75">
      <c r="F67" s="4"/>
      <c r="H67" s="4"/>
    </row>
    <row r="68" spans="6:8" ht="12.75">
      <c r="F68" s="4"/>
      <c r="H68" s="4"/>
    </row>
    <row r="69" spans="6:8" ht="12.75">
      <c r="F69" s="4"/>
      <c r="H69" s="4"/>
    </row>
    <row r="70" spans="6:8" ht="12.75">
      <c r="F70" s="4"/>
      <c r="H70" s="4"/>
    </row>
    <row r="71" spans="6:8" ht="12.75">
      <c r="F71" s="4"/>
      <c r="H71" s="4"/>
    </row>
    <row r="72" spans="6:8" ht="12.75">
      <c r="F72" s="4"/>
      <c r="H72" s="4"/>
    </row>
    <row r="73" spans="6:8" ht="12.75">
      <c r="F73" s="4"/>
      <c r="H73" s="4"/>
    </row>
    <row r="74" spans="6:8" ht="12.75">
      <c r="F74" s="4"/>
      <c r="H74" s="4"/>
    </row>
    <row r="75" spans="6:8" ht="12.75">
      <c r="F75" s="4"/>
      <c r="H75" s="4"/>
    </row>
    <row r="76" spans="6:8" ht="12.75">
      <c r="F76" s="4"/>
      <c r="H76" s="4"/>
    </row>
    <row r="77" spans="6:8" ht="12.75">
      <c r="F77" s="4"/>
      <c r="H77" s="4"/>
    </row>
    <row r="78" spans="6:8" ht="12.75">
      <c r="F78" s="4"/>
      <c r="H78" s="4"/>
    </row>
    <row r="79" spans="6:8" ht="12.75">
      <c r="F79" s="4"/>
      <c r="H79" s="4"/>
    </row>
    <row r="80" spans="6:8" ht="12.75">
      <c r="F80" s="4"/>
      <c r="H80" s="4"/>
    </row>
    <row r="81" spans="6:8" ht="12.75">
      <c r="F81" s="4"/>
      <c r="H81" s="4"/>
    </row>
    <row r="82" spans="6:8" ht="12.75">
      <c r="F82" s="4"/>
      <c r="H82" s="4"/>
    </row>
    <row r="83" spans="6:8" ht="12.75">
      <c r="F83" s="4"/>
      <c r="H83" s="4"/>
    </row>
    <row r="84" spans="6:8" ht="12.75">
      <c r="F84" s="4"/>
      <c r="H84" s="4"/>
    </row>
    <row r="85" spans="6:8" ht="12.75">
      <c r="F85" s="4"/>
      <c r="H85" s="4"/>
    </row>
    <row r="86" spans="6:8" ht="12.75">
      <c r="F86" s="4"/>
      <c r="H86" s="4"/>
    </row>
    <row r="87" spans="6:8" ht="12.75">
      <c r="F87" s="4"/>
      <c r="H87" s="4"/>
    </row>
    <row r="88" spans="6:8" ht="12.75">
      <c r="F88" s="4"/>
      <c r="H88" s="4"/>
    </row>
    <row r="89" spans="6:8" ht="12.75">
      <c r="F89" s="4"/>
      <c r="H89" s="4"/>
    </row>
    <row r="90" spans="6:8" ht="12.75">
      <c r="F90" s="4"/>
      <c r="H90" s="4"/>
    </row>
    <row r="91" spans="6:8" ht="12.75">
      <c r="F91" s="4"/>
      <c r="H91" s="4"/>
    </row>
    <row r="92" spans="6:8" ht="12.75">
      <c r="F92" s="4"/>
      <c r="H92" s="4"/>
    </row>
    <row r="93" spans="6:8" ht="12.75">
      <c r="F93" s="4"/>
      <c r="H93" s="4"/>
    </row>
    <row r="94" spans="6:8" ht="12.75">
      <c r="F94" s="4"/>
      <c r="H94" s="4"/>
    </row>
    <row r="95" spans="6:8" ht="12.75">
      <c r="F95" s="4"/>
      <c r="H95" s="4"/>
    </row>
    <row r="96" spans="6:8" ht="12.75">
      <c r="F96" s="4"/>
      <c r="H96" s="4"/>
    </row>
    <row r="97" spans="6:8" ht="12.75">
      <c r="F97" s="4"/>
      <c r="H97" s="4"/>
    </row>
    <row r="98" spans="6:8" ht="12.75">
      <c r="F98" s="4"/>
      <c r="H98" s="4"/>
    </row>
    <row r="99" spans="6:8" ht="12.75">
      <c r="F99" s="4"/>
      <c r="H99" s="4"/>
    </row>
    <row r="100" spans="6:8" ht="12.75">
      <c r="F100" s="4"/>
      <c r="H100" s="4"/>
    </row>
    <row r="101" spans="6:8" ht="12.75">
      <c r="F101" s="4"/>
      <c r="H101" s="4"/>
    </row>
    <row r="102" spans="6:8" ht="12.75">
      <c r="F102" s="4"/>
      <c r="H102" s="4"/>
    </row>
    <row r="103" spans="6:8" ht="12.75">
      <c r="F103" s="4"/>
      <c r="H103" s="4"/>
    </row>
    <row r="104" spans="6:8" ht="12.75">
      <c r="F104" s="4"/>
      <c r="H104" s="4"/>
    </row>
    <row r="105" spans="6:8" ht="12.75">
      <c r="F105" s="4"/>
      <c r="H105" s="4"/>
    </row>
  </sheetData>
  <mergeCells count="1">
    <mergeCell ref="B1:I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4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1.7109375" style="0" customWidth="1"/>
  </cols>
  <sheetData>
    <row r="1" spans="2:9" ht="15.75">
      <c r="B1" s="83" t="s">
        <v>26</v>
      </c>
      <c r="C1" s="83"/>
      <c r="D1" s="83"/>
      <c r="E1" s="83"/>
      <c r="F1" s="83"/>
      <c r="G1" s="83"/>
      <c r="H1" s="83"/>
      <c r="I1" s="83"/>
    </row>
    <row r="3" ht="12.75">
      <c r="B3" s="20" t="s">
        <v>27</v>
      </c>
    </row>
    <row r="4" ht="12.75">
      <c r="B4" s="20" t="s">
        <v>28</v>
      </c>
    </row>
    <row r="5" ht="12.75">
      <c r="B5" s="20" t="s">
        <v>29</v>
      </c>
    </row>
    <row r="6" ht="12.75">
      <c r="B6" s="20" t="s">
        <v>30</v>
      </c>
    </row>
    <row r="7" ht="12.75">
      <c r="B7" s="20" t="s">
        <v>31</v>
      </c>
    </row>
    <row r="8" ht="12.75">
      <c r="B8" s="20" t="s">
        <v>32</v>
      </c>
    </row>
    <row r="9" spans="2:9" ht="12.75">
      <c r="B9" s="59"/>
      <c r="C9" s="60"/>
      <c r="D9" s="60"/>
      <c r="E9" s="60"/>
      <c r="F9" s="60"/>
      <c r="G9" s="60"/>
      <c r="H9" s="60"/>
      <c r="I9" s="60"/>
    </row>
    <row r="11" spans="2:3" ht="12.75">
      <c r="B11" s="10">
        <v>0.6</v>
      </c>
      <c r="C11" t="s">
        <v>33</v>
      </c>
    </row>
    <row r="13" spans="2:3" ht="12.75">
      <c r="B13" s="3">
        <f>strike^3</f>
        <v>0.216</v>
      </c>
      <c r="C13" t="s">
        <v>34</v>
      </c>
    </row>
    <row r="14" spans="2:3" ht="12.75">
      <c r="B14" s="3">
        <f>BINOMDIST(2,3,strike,FALSE)*strike</f>
        <v>0.25920000000000004</v>
      </c>
      <c r="C14" t="s">
        <v>35</v>
      </c>
    </row>
    <row r="15" spans="2:3" ht="12.75">
      <c r="B15" s="3">
        <f>BINOMDIST(2,4,strike,FALSE)*strike</f>
        <v>0.20736000000000004</v>
      </c>
      <c r="C15" t="s">
        <v>36</v>
      </c>
    </row>
    <row r="16" spans="2:3" ht="12.75">
      <c r="B16" s="3">
        <f>BINOMDIST(2,5,strike,FALSE)*strike</f>
        <v>0.13824</v>
      </c>
      <c r="C16" t="s">
        <v>37</v>
      </c>
    </row>
    <row r="18" spans="2:3" ht="12.75">
      <c r="B18" s="3">
        <f>SUM(B13:B16)</f>
        <v>0.8208000000000001</v>
      </c>
      <c r="C18" t="s">
        <v>38</v>
      </c>
    </row>
    <row r="20" spans="2:3" ht="12.75">
      <c r="B20" s="3">
        <f>BINOMDIST(3,6,1-strike,TRUE)</f>
        <v>0.8208</v>
      </c>
      <c r="C20" t="s">
        <v>39</v>
      </c>
    </row>
    <row r="22" ht="12.75">
      <c r="B22" s="5" t="s">
        <v>122</v>
      </c>
    </row>
    <row r="23" ht="12.75">
      <c r="B23" t="s">
        <v>120</v>
      </c>
    </row>
    <row r="24" ht="12.75">
      <c r="B24" t="s">
        <v>121</v>
      </c>
    </row>
  </sheetData>
  <mergeCells count="1">
    <mergeCell ref="B1:I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I53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1.7109375" style="0" customWidth="1"/>
    <col min="2" max="2" width="12.00390625" style="0" customWidth="1"/>
  </cols>
  <sheetData>
    <row r="1" spans="2:9" ht="15.75">
      <c r="B1" s="83" t="s">
        <v>46</v>
      </c>
      <c r="C1" s="83"/>
      <c r="D1" s="83"/>
      <c r="E1" s="83"/>
      <c r="F1" s="83"/>
      <c r="G1" s="83"/>
      <c r="H1" s="83"/>
      <c r="I1" s="83"/>
    </row>
    <row r="3" ht="12.75">
      <c r="B3" s="20" t="s">
        <v>95</v>
      </c>
    </row>
    <row r="4" ht="12.75">
      <c r="B4" s="20" t="s">
        <v>96</v>
      </c>
    </row>
    <row r="5" ht="12.75">
      <c r="B5" s="20" t="s">
        <v>97</v>
      </c>
    </row>
    <row r="6" ht="12.75">
      <c r="B6" s="20" t="s">
        <v>98</v>
      </c>
    </row>
    <row r="7" ht="12.75">
      <c r="B7" s="20" t="s">
        <v>99</v>
      </c>
    </row>
    <row r="8" ht="12.75">
      <c r="B8" s="20" t="s">
        <v>100</v>
      </c>
    </row>
    <row r="9" ht="12.75">
      <c r="B9" s="20" t="s">
        <v>101</v>
      </c>
    </row>
    <row r="10" spans="2:9" ht="12.75">
      <c r="B10" s="60"/>
      <c r="C10" s="60"/>
      <c r="D10" s="60"/>
      <c r="E10" s="60"/>
      <c r="F10" s="60"/>
      <c r="G10" s="60"/>
      <c r="H10" s="60"/>
      <c r="I10" s="60"/>
    </row>
    <row r="12" ht="12.75">
      <c r="B12" t="s">
        <v>47</v>
      </c>
    </row>
    <row r="13" ht="12.75">
      <c r="B13" t="s">
        <v>48</v>
      </c>
    </row>
    <row r="14" ht="12.75">
      <c r="B14" t="s">
        <v>49</v>
      </c>
    </row>
    <row r="16" spans="2:3" ht="12.75">
      <c r="B16" s="2">
        <v>1.5</v>
      </c>
      <c r="C16" t="s">
        <v>50</v>
      </c>
    </row>
    <row r="17" spans="2:3" ht="12.75">
      <c r="B17" s="2">
        <v>3</v>
      </c>
      <c r="C17" t="s">
        <v>51</v>
      </c>
    </row>
    <row r="19" spans="2:3" ht="12.75">
      <c r="B19" s="6">
        <f>POISSON(breaks,break_rate,TRUE)</f>
        <v>0.934357545621554</v>
      </c>
      <c r="C19" t="s">
        <v>102</v>
      </c>
    </row>
    <row r="20" ht="12.75">
      <c r="B20" s="64" t="s">
        <v>107</v>
      </c>
    </row>
    <row r="21" ht="12.75">
      <c r="C21" s="5"/>
    </row>
    <row r="22" spans="2:3" ht="12.75">
      <c r="B22" s="2">
        <f>24*60</f>
        <v>1440</v>
      </c>
      <c r="C22" t="s">
        <v>103</v>
      </c>
    </row>
    <row r="23" spans="2:3" ht="12.75">
      <c r="B23" s="63">
        <f>break_rate/periods</f>
        <v>0.0010416666666666667</v>
      </c>
      <c r="C23" t="s">
        <v>104</v>
      </c>
    </row>
    <row r="24" spans="2:3" ht="12.75">
      <c r="B24" s="6">
        <f>BINOMDIST(breaks,periods,B23,TRUE)</f>
        <v>0.9344556704168354</v>
      </c>
      <c r="C24" t="s">
        <v>52</v>
      </c>
    </row>
    <row r="25" ht="12.75">
      <c r="B25" s="64" t="s">
        <v>108</v>
      </c>
    </row>
    <row r="27" ht="12.75">
      <c r="B27" t="s">
        <v>105</v>
      </c>
    </row>
    <row r="28" ht="12.75">
      <c r="B28" t="s">
        <v>106</v>
      </c>
    </row>
    <row r="29" ht="12.75">
      <c r="B29" t="s">
        <v>109</v>
      </c>
    </row>
    <row r="30" ht="12.75">
      <c r="B30" t="s">
        <v>110</v>
      </c>
    </row>
    <row r="31" spans="2:9" ht="13.5" thickBot="1">
      <c r="B31" s="78"/>
      <c r="C31" s="78"/>
      <c r="D31" s="78"/>
      <c r="E31" s="78"/>
      <c r="F31" s="78"/>
      <c r="G31" s="78"/>
      <c r="H31" s="78"/>
      <c r="I31" s="78"/>
    </row>
    <row r="33" ht="12.75">
      <c r="B33" t="s">
        <v>132</v>
      </c>
    </row>
    <row r="35" spans="2:9" ht="15.75">
      <c r="B35" s="88" t="s">
        <v>123</v>
      </c>
      <c r="C35" s="88"/>
      <c r="D35" s="88"/>
      <c r="E35" s="88"/>
      <c r="F35" s="88"/>
      <c r="G35" s="88"/>
      <c r="H35" s="88"/>
      <c r="I35" s="88"/>
    </row>
    <row r="37" ht="12.75">
      <c r="B37" s="20" t="s">
        <v>133</v>
      </c>
    </row>
    <row r="38" ht="12.75">
      <c r="B38" s="20" t="s">
        <v>134</v>
      </c>
    </row>
    <row r="39" spans="2:9" ht="12.75">
      <c r="B39" s="60"/>
      <c r="C39" s="60"/>
      <c r="D39" s="60"/>
      <c r="E39" s="60"/>
      <c r="F39" s="60"/>
      <c r="G39" s="60"/>
      <c r="H39" s="60"/>
      <c r="I39" s="60"/>
    </row>
    <row r="41" spans="2:3" ht="12.75">
      <c r="B41" s="82">
        <v>3</v>
      </c>
      <c r="C41" t="s">
        <v>124</v>
      </c>
    </row>
    <row r="42" spans="2:3" ht="12.75">
      <c r="B42" s="80">
        <f>1/pages_per_error</f>
        <v>0.3333333333333333</v>
      </c>
      <c r="C42" t="s">
        <v>125</v>
      </c>
    </row>
    <row r="43" spans="2:3" ht="12.75">
      <c r="B43" s="2">
        <v>10</v>
      </c>
      <c r="C43" t="s">
        <v>126</v>
      </c>
    </row>
    <row r="44" spans="2:3" ht="12.75">
      <c r="B44" s="2">
        <v>2</v>
      </c>
      <c r="C44" t="s">
        <v>127</v>
      </c>
    </row>
    <row r="45" ht="12.75">
      <c r="B45" s="2"/>
    </row>
    <row r="46" spans="2:3" ht="12.75">
      <c r="B46" s="81">
        <f>POISSON(errors,error_rate*pages,TRUE)</f>
        <v>0.35277615643395144</v>
      </c>
      <c r="C46" t="s">
        <v>128</v>
      </c>
    </row>
    <row r="48" ht="12.75">
      <c r="B48" s="20" t="s">
        <v>129</v>
      </c>
    </row>
    <row r="50" spans="2:3" ht="12.75">
      <c r="B50">
        <v>1500</v>
      </c>
      <c r="C50" t="s">
        <v>130</v>
      </c>
    </row>
    <row r="51" spans="2:3" ht="12.75">
      <c r="B51" s="6">
        <f>error_rate/B50</f>
        <v>0.0002222222222222222</v>
      </c>
      <c r="C51" t="s">
        <v>131</v>
      </c>
    </row>
    <row r="53" spans="2:3" ht="12.75">
      <c r="B53" s="3">
        <f>BINOMDIST(errors,chars_per_page*pages,B51,TRUE)</f>
        <v>0.3527467918053209</v>
      </c>
      <c r="C53" t="s">
        <v>128</v>
      </c>
    </row>
  </sheetData>
  <mergeCells count="2">
    <mergeCell ref="B1:I1"/>
    <mergeCell ref="B35:I35"/>
  </mergeCells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Kellogg Graduate School of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Kellogg Student</dc:creator>
  <cp:keywords/>
  <dc:description/>
  <cp:lastModifiedBy>Bob</cp:lastModifiedBy>
  <dcterms:created xsi:type="dcterms:W3CDTF">1996-11-25T18:28:26Z</dcterms:created>
  <dcterms:modified xsi:type="dcterms:W3CDTF">2005-07-19T03:10:02Z</dcterms:modified>
  <cp:category/>
  <cp:version/>
  <cp:contentType/>
  <cp:contentStatus/>
</cp:coreProperties>
</file>